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atSelection/Desktop/"/>
    </mc:Choice>
  </mc:AlternateContent>
  <workbookProtection workbookPassword="D85F" lockStructure="1"/>
  <bookViews>
    <workbookView xWindow="0" yWindow="460" windowWidth="32000" windowHeight="17460"/>
  </bookViews>
  <sheets>
    <sheet name="Student Form" sheetId="1" r:id="rId1"/>
    <sheet name="Category Info" sheetId="2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6" i="2"/>
  <c r="B5" i="2"/>
  <c r="B4" i="2"/>
  <c r="B3" i="2"/>
  <c r="L6" i="1"/>
  <c r="L7" i="1"/>
  <c r="L5" i="1"/>
  <c r="S1" i="1"/>
  <c r="S6" i="1"/>
  <c r="B9" i="1"/>
  <c r="S7" i="1"/>
  <c r="B8" i="1"/>
  <c r="N13" i="1"/>
  <c r="L13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T1" i="1"/>
  <c r="S4" i="1"/>
  <c r="S8" i="1"/>
  <c r="S5" i="1"/>
  <c r="S9" i="1"/>
  <c r="T6" i="1"/>
  <c r="T7" i="1"/>
  <c r="T4" i="1"/>
  <c r="T8" i="1"/>
  <c r="U1" i="1"/>
  <c r="U4" i="1"/>
  <c r="T5" i="1"/>
  <c r="T9" i="1"/>
  <c r="E6" i="1"/>
  <c r="U3" i="1"/>
  <c r="T3" i="1"/>
  <c r="S3" i="1"/>
  <c r="U5" i="1"/>
  <c r="U6" i="1"/>
  <c r="U7" i="1"/>
  <c r="U8" i="1"/>
  <c r="U9" i="1"/>
  <c r="J5" i="1"/>
  <c r="H5" i="1"/>
  <c r="T10" i="1"/>
  <c r="S10" i="1"/>
  <c r="U10" i="1"/>
  <c r="B11" i="1"/>
  <c r="B10" i="1"/>
</calcChain>
</file>

<file path=xl/sharedStrings.xml><?xml version="1.0" encoding="utf-8"?>
<sst xmlns="http://schemas.openxmlformats.org/spreadsheetml/2006/main" count="66" uniqueCount="64">
  <si>
    <t>Name:</t>
  </si>
  <si>
    <t>Architect ID:</t>
  </si>
  <si>
    <t>Certification Type:</t>
  </si>
  <si>
    <t>Date range:</t>
  </si>
  <si>
    <t>To</t>
  </si>
  <si>
    <t>enter start date</t>
  </si>
  <si>
    <t>Completed Courses</t>
  </si>
  <si>
    <t>Category</t>
  </si>
  <si>
    <t>Date Completed</t>
  </si>
  <si>
    <r>
      <rPr>
        <b/>
        <sz val="12"/>
        <rFont val="Cambria"/>
      </rPr>
      <t>Certification</t>
    </r>
  </si>
  <si>
    <r>
      <rPr>
        <b/>
        <sz val="12"/>
        <rFont val="Cambria"/>
      </rPr>
      <t>EADU Requirements per Categories</t>
    </r>
  </si>
  <si>
    <r>
      <rPr>
        <sz val="12"/>
        <rFont val="Cambria"/>
      </rPr>
      <t>Zachman Certified Enterprise Architect (Level 1)</t>
    </r>
  </si>
  <si>
    <r>
      <rPr>
        <sz val="12"/>
        <rFont val="Cambria"/>
      </rPr>
      <t>Educational- 15</t>
    </r>
  </si>
  <si>
    <r>
      <rPr>
        <sz val="12"/>
        <rFont val="Cambria"/>
      </rPr>
      <t>Zachman Certified Enterprise Architect (Level 2)</t>
    </r>
  </si>
  <si>
    <r>
      <rPr>
        <sz val="12"/>
        <rFont val="Cambria"/>
      </rPr>
      <t>Educational-20</t>
    </r>
  </si>
  <si>
    <r>
      <rPr>
        <sz val="12"/>
        <rFont val="Cambria"/>
      </rPr>
      <t>Zachman Certified Enterprise Architect (Level 3)</t>
    </r>
  </si>
  <si>
    <r>
      <rPr>
        <sz val="12"/>
        <rFont val="Cambria"/>
      </rPr>
      <t>Educational-30</t>
    </r>
  </si>
  <si>
    <r>
      <rPr>
        <sz val="12"/>
        <rFont val="Cambria"/>
      </rPr>
      <t>Development of the Profession-10</t>
    </r>
  </si>
  <si>
    <r>
      <rPr>
        <sz val="12"/>
        <rFont val="Cambria"/>
      </rPr>
      <t>Consultant Engagement-5</t>
    </r>
  </si>
  <si>
    <r>
      <rPr>
        <sz val="12"/>
        <rFont val="Cambria"/>
      </rPr>
      <t>FEAC Certified Enterprise Architect (CEA)</t>
    </r>
  </si>
  <si>
    <r>
      <rPr>
        <sz val="14"/>
        <rFont val="Cambria"/>
        <family val="1"/>
      </rPr>
      <t>Category 2: Continuing Education</t>
    </r>
  </si>
  <si>
    <r>
      <rPr>
        <sz val="14"/>
        <rFont val="Cambria"/>
        <family val="1"/>
      </rPr>
      <t>Category 3: Self-Guided Learning</t>
    </r>
  </si>
  <si>
    <r>
      <rPr>
        <sz val="14"/>
        <rFont val="Cambria"/>
        <family val="1"/>
      </rPr>
      <t>Category 4: Working as an EA Professional</t>
    </r>
  </si>
  <si>
    <r>
      <rPr>
        <sz val="14"/>
        <rFont val="Cambria"/>
        <family val="1"/>
      </rPr>
      <t>Category 5: Creating New Knowledge</t>
    </r>
  </si>
  <si>
    <r>
      <rPr>
        <sz val="14"/>
        <rFont val="Cambria"/>
        <family val="1"/>
      </rPr>
      <t>Category 6: External Consultant</t>
    </r>
  </si>
  <si>
    <t>EADU in 3 yr cycle</t>
  </si>
  <si>
    <t>EADU per yr</t>
  </si>
  <si>
    <t>Development of the Profession-10</t>
  </si>
  <si>
    <t>Not Listed</t>
  </si>
  <si>
    <t>Category 2: Continuing Education</t>
  </si>
  <si>
    <t>Category 3: Self-Guided Learning</t>
  </si>
  <si>
    <t>Category 4: Working as an EA Professional</t>
  </si>
  <si>
    <t>Category 5: Creating New Knowledge</t>
  </si>
  <si>
    <t>Category 6: External Consultant</t>
  </si>
  <si>
    <t>Year 1</t>
  </si>
  <si>
    <t>Year 2</t>
  </si>
  <si>
    <t>Year 3</t>
  </si>
  <si>
    <t>select a category below to view detail</t>
  </si>
  <si>
    <t>Credits claimed</t>
  </si>
  <si>
    <t xml:space="preserve">Summary of EADU Claimed:     </t>
  </si>
  <si>
    <t>Category 1: Zachman/FEAC endorsed courses</t>
  </si>
  <si>
    <r>
      <rPr>
        <b/>
        <sz val="12"/>
        <rFont val="Cambria"/>
      </rPr>
      <t>Consultant Engagement-</t>
    </r>
    <r>
      <rPr>
        <sz val="12"/>
        <rFont val="Cambria"/>
      </rPr>
      <t xml:space="preserve"> Unique to the Zachman Level 3 certification is the requirement to maintain proficiency-supporting clients in the field of Enterprise Architecture. This category only applies to the
Zachman Level 3 for the purposes of maintaining this unique designation in the field of EA.
This requirement is unique to Zachman Level 3 certified Zachman consultant. Part of maintaining this certification is having at least 100 hours or more as a paid consultant for EA services.
EADU Guidance: Each 50 hours of paid consultancy provides 2.5 EADUs.
Proof of completion may be in the form of a redacted invoice or contract form.</t>
    </r>
  </si>
  <si>
    <t>EADU Guidance Summary</t>
  </si>
  <si>
    <t>1.0/1hr, 3.0/pub peer, 1.0/pub non-peer</t>
  </si>
  <si>
    <t>EADU</t>
  </si>
  <si>
    <t>per yr</t>
  </si>
  <si>
    <t>EADU in</t>
  </si>
  <si>
    <t>3 yr cycle</t>
  </si>
  <si>
    <t>EADU Requirements</t>
  </si>
  <si>
    <t>per Categories</t>
  </si>
  <si>
    <r>
      <rPr>
        <b/>
        <sz val="12"/>
        <rFont val="Calibri"/>
        <family val="2"/>
      </rPr>
      <t>Education Category-</t>
    </r>
    <r>
      <rPr>
        <sz val="12"/>
        <rFont val="Calibri"/>
        <family val="2"/>
      </rPr>
      <t xml:space="preserve"> The acquisition of knowledge is a key element of ensuring growth in the ability to apply EA concepts. 
You can take courses officially provided by Zachman International or its education clearing house FEAC.  Courses include:
*    FEAC CEA or ACEA certification training.
*    Zachman ZCEA certification training
*    FEAC Continuing Education Courses.
</t>
    </r>
    <r>
      <rPr>
        <u/>
        <sz val="12"/>
        <rFont val="Calibri"/>
        <family val="2"/>
      </rPr>
      <t>EADU Guidance:</t>
    </r>
    <r>
      <rPr>
        <sz val="12"/>
        <rFont val="Calibri"/>
        <family val="2"/>
      </rPr>
      <t xml:space="preserve"> Zachman/FEAC courses generally provide 2 EADU per Continuing Education Course.
Obtaining a second certification in either Zachman or FEAC provides 1.5 EADU for
each 8 hours of instructional contact time.</t>
    </r>
  </si>
  <si>
    <r>
      <rPr>
        <b/>
        <sz val="12"/>
        <rFont val="Calibri"/>
        <family val="2"/>
      </rPr>
      <t>Development of the Profession-</t>
    </r>
    <r>
      <rPr>
        <sz val="12"/>
        <rFont val="Calibri"/>
        <family val="2"/>
      </rPr>
      <t xml:space="preserve"> The development of Enterprise Architecture as a profession is central to the Mission of Zachman International.
You may earn credit for being an active EA practitioner as a part of your company or in a non-compensated role as a part of providing support to others as an EA.
This can include:
*    Work as a compensated employee actively engaged in EA activities.
*    Volunteer work for a recognized EA organization.
*    Providing EA services to a recognized non-profit, not-for- profit or other charitable group.
EADU Guidance: Credit for this category is limited to no more than 5 EADUs in a cycle.
1 EADU is provided for each hour non- compensated service.
1 EADU is provided for each 160 hours
of compensated service.</t>
    </r>
  </si>
  <si>
    <r>
      <rPr>
        <b/>
        <sz val="12"/>
        <rFont val="Calibri"/>
        <family val="2"/>
      </rPr>
      <t>Development of the Profession-</t>
    </r>
    <r>
      <rPr>
        <sz val="12"/>
        <rFont val="Calibri"/>
        <family val="2"/>
      </rPr>
      <t xml:space="preserve"> The development of Enterprise Architecture as a profession is central to the Mission of Zachman International.
You may earn EADUs for creating or supporting the creation of knowledge in the area of Enterprise Architecture.
This can include:
*    Authoring or co-authoring a peer- reviewed article
*    Authoring or co-authoring a non- peer reviewed article
*    Serving a speaker on an EA related topic (i.e. Zachman Framework, Model Based System Engineering, etc.).
*    Serve as a Subject Matter Expert on EA or a related topic (e.g. Big Data, Decision Science, etc.).
*    Presenting in a webinar or podcast on the topic of EA or a related area.  (Must be publicly available either free or for purchase).
*    Creating education courses or training content in the area of
Enterprise Architecture or related area. (Course work must be publicly available either free or for purchase).
EADU Guidance: There is NO LIMIT for this category.
1 EADU is provided for each hour our activity. 3 EADU are provided for publication of a peer reviewed article. 1 EADU is provided for publication of a
non-peer reviewed article.</t>
    </r>
  </si>
  <si>
    <t>2/cls, 1.5/8hr</t>
  </si>
  <si>
    <t>1.0/160 comp hr, 1.0/1 non-comp hr</t>
  </si>
  <si>
    <t>2.5/50hrs paid consult</t>
  </si>
  <si>
    <t>Educational-20</t>
  </si>
  <si>
    <r>
      <rPr>
        <b/>
        <sz val="12"/>
        <rFont val="Calibri"/>
        <family val="2"/>
      </rPr>
      <t>Education Category-</t>
    </r>
    <r>
      <rPr>
        <sz val="12"/>
        <rFont val="Calibri"/>
        <family val="2"/>
      </rPr>
      <t xml:space="preserve"> The acquisition of knowledge is a key element of ensuring growth in the ability to apply EA concepts.
Complete Courses in the following areas.
College credit Courses in the areas of:
*    Systems Engineering
*    Computer Science
*    Data Science
*    Business Analysis
Or
Non-credit granting educational efforts include:
*    Massive Open Online Course offerings in the areas of the college credit areas listed above.
*    TOGAF certification training (independent of obtaining the certification)
*    IIBA certified provider training courses.
*    PMI certified providers (REPS) in the area of :
o Agile Methodology
o Risk Management
o Portfolio Management
*    Six Sigma Training
*    Professional Courses in the field of Information Security or Information Security training.
</t>
    </r>
    <r>
      <rPr>
        <u/>
        <sz val="12"/>
        <rFont val="Calibri"/>
        <family val="2"/>
      </rPr>
      <t xml:space="preserve">
EADU Guidance:</t>
    </r>
    <r>
      <rPr>
        <sz val="12"/>
        <rFont val="Calibri"/>
        <family val="2"/>
      </rPr>
      <t xml:space="preserve"> College Credit Courses generally grant 3 EADUs per course completed regardless of number of semesters or quarters cover.
Non-credit granting education efforts provide for 1 EADU per 8 hours of instructional contact.  These activities should result in a certificate of completion or some other formal means of
documentation.</t>
    </r>
  </si>
  <si>
    <t>3/cls, 1.0/8hr</t>
  </si>
  <si>
    <r>
      <rPr>
        <b/>
        <sz val="12"/>
        <rFont val="Calibri"/>
        <family val="2"/>
      </rPr>
      <t>Education Category-</t>
    </r>
    <r>
      <rPr>
        <sz val="12"/>
        <rFont val="Calibri"/>
        <family val="2"/>
      </rPr>
      <t xml:space="preserve"> The acquisition of knowledge is a key element of ensuring growth in the ability to apply EA concepts.
Self-Guided learning are those engaged by a practitioner independent of any professional facilitation. These may involves research or study.
This includes activities such as:
*    Attendance at workshops or conference meetings.
*    Reading articles, peer journals or instructional manuals related to the field of EA.
*    Watching Video, podcasts or other related efforts not resulting in a certificate of completion.
*    May include being mentored by another EA professional.
</t>
    </r>
    <r>
      <rPr>
        <u/>
        <sz val="12"/>
        <rFont val="Calibri"/>
        <family val="2"/>
      </rPr>
      <t>EADU Guidance:</t>
    </r>
    <r>
      <rPr>
        <sz val="12"/>
        <rFont val="Calibri"/>
        <family val="2"/>
      </rPr>
      <t xml:space="preserve"> Credit for this category is limited to no more than 10 EADUs in a cycle.
1/2 EADU is provided for each hour spent involved in self-guided learning.</t>
    </r>
  </si>
  <si>
    <t>0.5/1hr (10 max/cycle)</t>
  </si>
  <si>
    <t>Educational -40</t>
  </si>
  <si>
    <t>Development of the Profession-20</t>
  </si>
  <si>
    <t>FEAC Associate Certified Enterprise Architect (ACEA)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</si>
</sst>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mbria"/>
    </font>
    <font>
      <sz val="12"/>
      <name val="Cambria"/>
      <family val="1"/>
    </font>
    <font>
      <b/>
      <sz val="12"/>
      <name val="Cambria"/>
    </font>
    <font>
      <sz val="14"/>
      <name val="Cambria"/>
      <family val="1"/>
    </font>
    <font>
      <sz val="14"/>
      <name val="Cambria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u/>
      <sz val="12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inden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4" borderId="0" xfId="0" applyFill="1"/>
    <xf numFmtId="0" fontId="8" fillId="0" borderId="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0" xfId="0" applyFont="1" applyBorder="1"/>
    <xf numFmtId="0" fontId="1" fillId="0" borderId="21" xfId="0" applyFont="1" applyBorder="1"/>
    <xf numFmtId="0" fontId="1" fillId="0" borderId="19" xfId="0" applyFont="1" applyBorder="1"/>
    <xf numFmtId="0" fontId="9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0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0" fillId="3" borderId="2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/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3" xfId="0" applyFill="1" applyBorder="1" applyAlignment="1">
      <alignment vertical="center"/>
    </xf>
    <xf numFmtId="0" fontId="0" fillId="3" borderId="1" xfId="0" applyFill="1" applyBorder="1" applyAlignment="1" applyProtection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0" fillId="0" borderId="0" xfId="0" applyNumberFormat="1" applyFont="1" applyBorder="1" applyAlignment="1"/>
    <xf numFmtId="0" fontId="1" fillId="0" borderId="0" xfId="0" applyFont="1" applyAlignment="1">
      <alignment horizontal="center" vertical="top"/>
    </xf>
    <xf numFmtId="0" fontId="1" fillId="0" borderId="0" xfId="0" applyFont="1" applyFill="1" applyBorder="1"/>
    <xf numFmtId="0" fontId="1" fillId="0" borderId="0" xfId="0" applyFont="1" applyAlignment="1">
      <alignment horizontal="left" vertical="top"/>
    </xf>
    <xf numFmtId="0" fontId="16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14" fontId="2" fillId="0" borderId="0" xfId="0" applyNumberFormat="1" applyFont="1"/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2" fillId="0" borderId="28" xfId="0" applyFont="1" applyBorder="1" applyAlignment="1">
      <alignment horizontal="center"/>
    </xf>
    <xf numFmtId="0" fontId="0" fillId="3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12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276228</xdr:colOff>
      <xdr:row>0</xdr:row>
      <xdr:rowOff>57151</xdr:rowOff>
    </xdr:from>
    <xdr:to>
      <xdr:col>3</xdr:col>
      <xdr:colOff>143979</xdr:colOff>
      <xdr:row>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8" y="57151"/>
          <a:ext cx="2372826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0"/>
  <sheetViews>
    <sheetView showGridLines="0" tabSelected="1" workbookViewId="0">
      <selection activeCell="C3" sqref="C3:F3"/>
    </sheetView>
  </sheetViews>
  <sheetFormatPr baseColWidth="10" defaultColWidth="8.83203125" defaultRowHeight="15" x14ac:dyDescent="0.2"/>
  <cols>
    <col min="1" max="1" width="4.33203125" style="1" bestFit="1" customWidth="1"/>
    <col min="2" max="2" width="19.1640625" bestFit="1" customWidth="1"/>
    <col min="3" max="3" width="14.1640625" customWidth="1"/>
    <col min="4" max="4" width="3.1640625" bestFit="1" customWidth="1"/>
    <col min="5" max="5" width="14" customWidth="1"/>
    <col min="6" max="6" width="26.5" customWidth="1"/>
    <col min="7" max="7" width="1.33203125" customWidth="1"/>
    <col min="8" max="8" width="11.5" customWidth="1"/>
    <col min="9" max="9" width="1.1640625" customWidth="1"/>
    <col min="10" max="10" width="8.5" customWidth="1"/>
    <col min="11" max="11" width="1" style="46" customWidth="1"/>
    <col min="12" max="12" width="37.1640625" style="31" bestFit="1" customWidth="1"/>
    <col min="13" max="13" width="1.83203125" customWidth="1"/>
    <col min="14" max="14" width="12.83203125" customWidth="1"/>
    <col min="15" max="15" width="1.6640625" customWidth="1"/>
    <col min="19" max="19" width="11.5" customWidth="1"/>
    <col min="20" max="20" width="10.6640625" customWidth="1"/>
    <col min="21" max="21" width="11" customWidth="1"/>
    <col min="22" max="22" width="10.6640625" customWidth="1"/>
    <col min="23" max="23" width="10.5" bestFit="1" customWidth="1"/>
  </cols>
  <sheetData>
    <row r="1" spans="1:23" ht="48" customHeight="1" x14ac:dyDescent="0.2">
      <c r="S1" s="66">
        <f>C6+365</f>
        <v>365</v>
      </c>
      <c r="T1" s="66">
        <f>S1+365</f>
        <v>730</v>
      </c>
      <c r="U1" s="66">
        <f>T1+365</f>
        <v>1095</v>
      </c>
    </row>
    <row r="2" spans="1:23" ht="13.5" customHeight="1" x14ac:dyDescent="0.2">
      <c r="S2" s="41" t="s">
        <v>34</v>
      </c>
      <c r="T2" s="42" t="s">
        <v>35</v>
      </c>
      <c r="U2" s="43" t="s">
        <v>36</v>
      </c>
    </row>
    <row r="3" spans="1:23" ht="16" thickBot="1" x14ac:dyDescent="0.25">
      <c r="B3" s="9" t="s">
        <v>0</v>
      </c>
      <c r="C3" s="76"/>
      <c r="D3" s="76"/>
      <c r="E3" s="76"/>
      <c r="F3" s="76"/>
      <c r="H3" s="22" t="s">
        <v>46</v>
      </c>
      <c r="J3" s="22" t="s">
        <v>44</v>
      </c>
      <c r="L3" s="60" t="s">
        <v>48</v>
      </c>
      <c r="N3" s="91" t="s">
        <v>39</v>
      </c>
      <c r="O3" s="91"/>
      <c r="P3" s="91"/>
      <c r="Q3" s="91"/>
      <c r="R3" s="91"/>
      <c r="S3" s="25" t="str">
        <f>YEAR(C6) &amp; " - " &amp; YEAR(C6)+1</f>
        <v>1900 - 1901</v>
      </c>
      <c r="T3" s="26" t="str">
        <f>YEAR(C6)+1 &amp; " - " &amp; YEAR(C6)+2</f>
        <v>1901 - 1902</v>
      </c>
      <c r="U3" s="27" t="str">
        <f>YEAR(C6)+2 &amp; " - " &amp; YEAR(C6)+3</f>
        <v>1902 - 1903</v>
      </c>
    </row>
    <row r="4" spans="1:23" ht="16" thickTop="1" x14ac:dyDescent="0.2">
      <c r="B4" s="9" t="s">
        <v>1</v>
      </c>
      <c r="C4" s="76"/>
      <c r="D4" s="76"/>
      <c r="E4" s="76"/>
      <c r="F4" s="76"/>
      <c r="H4" s="59" t="s">
        <v>47</v>
      </c>
      <c r="I4" s="7"/>
      <c r="J4" s="59" t="s">
        <v>45</v>
      </c>
      <c r="K4" s="47"/>
      <c r="L4" s="61" t="s">
        <v>49</v>
      </c>
      <c r="N4" s="92" t="s">
        <v>40</v>
      </c>
      <c r="O4" s="92"/>
      <c r="P4" s="92"/>
      <c r="Q4" s="92"/>
      <c r="R4" s="92"/>
      <c r="S4" s="65">
        <f>SUMIFS($J$13:$J$87,$E$13:$E$87,$N4,$H$13:$H$87,"&gt;=" &amp; $C$6,$H$13:$H$87,"&lt;" &amp; $S$1)</f>
        <v>0</v>
      </c>
      <c r="T4" s="34">
        <f>SUMIFS($J$13:$J$87,$E$13:$E$87,$N4,$H$13:$H$87,"&gt;=" &amp; $S$1,$H$13:$H$87,"&lt;" &amp; $T$1)</f>
        <v>0</v>
      </c>
      <c r="U4" s="35">
        <f>SUMIFS($J$13:$J$87,$E$13:$E$87,$N4,$H$13:$H$87,"&gt;=" &amp; $T$1,$H$13:$H$87,"&lt;" &amp; $U$1)</f>
        <v>0</v>
      </c>
    </row>
    <row r="5" spans="1:23" x14ac:dyDescent="0.2">
      <c r="B5" s="9" t="s">
        <v>2</v>
      </c>
      <c r="C5" s="75"/>
      <c r="D5" s="76"/>
      <c r="E5" s="76"/>
      <c r="F5" s="76"/>
      <c r="H5" s="40" t="str">
        <f>IFERROR(VLOOKUP(C5,'Category Info'!C3:F11,2,FALSE),"")</f>
        <v/>
      </c>
      <c r="J5" s="40" t="str">
        <f>IFERROR(VLOOKUP(C5,'Category Info'!C3:F11,3,FALSE),"")</f>
        <v/>
      </c>
      <c r="K5" s="48"/>
      <c r="L5" s="23" t="str">
        <f>IFERROR(VLOOKUP(C5,'Category Info'!C3:F11,4,FALSE),"")</f>
        <v/>
      </c>
      <c r="M5" s="61"/>
      <c r="N5" s="93" t="s">
        <v>29</v>
      </c>
      <c r="O5" s="93"/>
      <c r="P5" s="93"/>
      <c r="Q5" s="93"/>
      <c r="R5" s="93"/>
      <c r="S5" s="36">
        <f t="shared" ref="S5:S9" si="0">SUMIFS($J$13:$J$87,$E$13:$E$87,$N5,$H$13:$H$87,"&gt;=" &amp; $C$6,$H$13:$H$87,"&lt;" &amp; $S$1)</f>
        <v>0</v>
      </c>
      <c r="T5" s="37">
        <f t="shared" ref="T5:T9" si="1">SUMIFS($J$13:$J$87,$E$13:$E$87,$N5,$H$13:$H$87,"&gt;=" &amp; $S$1,$H$13:$H$87,"&lt;" &amp; $T$1)</f>
        <v>0</v>
      </c>
      <c r="U5" s="38">
        <f t="shared" ref="U5:U9" si="2">SUMIFS($J$13:$J$87,$E$13:$E$87,$N5,$H$13:$H$87,"&gt;=" &amp; $T$1,$H$13:$H$87,"&lt;" &amp; $U$1)</f>
        <v>0</v>
      </c>
    </row>
    <row r="6" spans="1:23" x14ac:dyDescent="0.2">
      <c r="B6" s="9" t="s">
        <v>3</v>
      </c>
      <c r="C6" s="5"/>
      <c r="D6" s="2" t="s">
        <v>4</v>
      </c>
      <c r="E6" s="39" t="str">
        <f>IF(C6&lt;&gt;"",C6+1096,"")</f>
        <v/>
      </c>
      <c r="L6" s="21" t="str">
        <f>IF(C5='Category Info'!C4,'Category Info'!F5, IF(C5='Category Info'!C6,'Category Info'!F7,  IF(C5='Category Info'!C9,'Category Info'!F10,    IF(C5="FEAC Associate Certified Enterprise Architect (ACEA)",'Category Info'!F12,""))))</f>
        <v/>
      </c>
      <c r="M6" s="24"/>
      <c r="N6" s="93" t="s">
        <v>30</v>
      </c>
      <c r="O6" s="93"/>
      <c r="P6" s="93"/>
      <c r="Q6" s="93"/>
      <c r="R6" s="93"/>
      <c r="S6" s="36">
        <f t="shared" si="0"/>
        <v>0</v>
      </c>
      <c r="T6" s="37">
        <f t="shared" si="1"/>
        <v>0</v>
      </c>
      <c r="U6" s="38">
        <f t="shared" si="2"/>
        <v>0</v>
      </c>
    </row>
    <row r="7" spans="1:23" x14ac:dyDescent="0.2">
      <c r="C7" s="4" t="s">
        <v>5</v>
      </c>
      <c r="J7" s="8"/>
      <c r="L7" s="21" t="str">
        <f>IF(C5='Category Info'!C6,'Category Info'!F8,"")</f>
        <v/>
      </c>
      <c r="M7" s="24"/>
      <c r="N7" s="93" t="s">
        <v>31</v>
      </c>
      <c r="O7" s="93"/>
      <c r="P7" s="93"/>
      <c r="Q7" s="93"/>
      <c r="R7" s="93"/>
      <c r="S7" s="36">
        <f t="shared" si="0"/>
        <v>0</v>
      </c>
      <c r="T7" s="37">
        <f t="shared" si="1"/>
        <v>0</v>
      </c>
      <c r="U7" s="38">
        <f t="shared" si="2"/>
        <v>0</v>
      </c>
    </row>
    <row r="8" spans="1:23" ht="16" thickBot="1" x14ac:dyDescent="0.25">
      <c r="B8" s="77" t="str">
        <f>IF(AND(COUNTIF(E13:F87,"Category 6: External Consultant")&gt;0,C5&lt;&gt;"Zachman Certified Enterprise Architect (Level 3)"),"Note: Category 6 is only available for Zachman Level 3 Certification.","")</f>
        <v/>
      </c>
      <c r="C8" s="77"/>
      <c r="D8" s="77"/>
      <c r="E8" s="77"/>
      <c r="F8" s="77"/>
      <c r="H8" s="29"/>
      <c r="I8" s="29"/>
      <c r="J8" s="29"/>
      <c r="K8" s="49"/>
      <c r="L8" s="32"/>
      <c r="M8" s="24"/>
      <c r="N8" s="93" t="s">
        <v>32</v>
      </c>
      <c r="O8" s="93"/>
      <c r="P8" s="93"/>
      <c r="Q8" s="93"/>
      <c r="R8" s="93"/>
      <c r="S8" s="36">
        <f t="shared" si="0"/>
        <v>0</v>
      </c>
      <c r="T8" s="37">
        <f t="shared" si="1"/>
        <v>0</v>
      </c>
      <c r="U8" s="38">
        <f t="shared" si="2"/>
        <v>0</v>
      </c>
    </row>
    <row r="9" spans="1:23" ht="16" thickBot="1" x14ac:dyDescent="0.25">
      <c r="B9" s="87" t="str">
        <f>IF(AND(COUNTIF(E13:F87,"Category 3: Self-Guided Learning")&gt;0,SUMIFS(J13:J87,E13:E87,"Category 3: Self-Guided Learning")&gt;10),"Note: Maximum number of credits allowed for Category 3 is 10 per cycle.","")</f>
        <v/>
      </c>
      <c r="C9" s="87"/>
      <c r="D9" s="87"/>
      <c r="E9" s="87"/>
      <c r="F9" s="87"/>
      <c r="H9" s="30"/>
      <c r="I9" s="30"/>
      <c r="J9" s="30"/>
      <c r="K9" s="50"/>
      <c r="L9" s="33"/>
      <c r="N9" s="93" t="s">
        <v>33</v>
      </c>
      <c r="O9" s="93"/>
      <c r="P9" s="93"/>
      <c r="Q9" s="93"/>
      <c r="R9" s="93"/>
      <c r="S9" s="36">
        <f t="shared" si="0"/>
        <v>0</v>
      </c>
      <c r="T9" s="37">
        <f t="shared" si="1"/>
        <v>0</v>
      </c>
      <c r="U9" s="38">
        <f t="shared" si="2"/>
        <v>0</v>
      </c>
    </row>
    <row r="10" spans="1:23" ht="17" thickBot="1" x14ac:dyDescent="0.25">
      <c r="B10" s="88" t="str">
        <f>IF(OR(S10&gt;J5,T10&gt;J5,U10&gt;J5),"Note: You have exceeded the yearly credit limit for 1 or more categories.","")</f>
        <v/>
      </c>
      <c r="C10" s="88"/>
      <c r="D10" s="88"/>
      <c r="E10" s="88"/>
      <c r="F10" s="88"/>
      <c r="S10" s="64">
        <f>SUM(S4:S9)</f>
        <v>0</v>
      </c>
      <c r="T10" s="62">
        <f>SUM(T4:T9)</f>
        <v>0</v>
      </c>
      <c r="U10" s="63">
        <f>SUM(U4:U9)</f>
        <v>0</v>
      </c>
    </row>
    <row r="11" spans="1:23" x14ac:dyDescent="0.2">
      <c r="B11" s="89" t="str">
        <f>IF(SUM(S10:U10)&gt;H5,"Note: You have exceeded the cycle credit limit for this certification type.","")</f>
        <v/>
      </c>
      <c r="C11" s="89"/>
      <c r="D11" s="89"/>
      <c r="E11" s="89"/>
      <c r="F11" s="89"/>
      <c r="H11" s="58"/>
      <c r="I11" s="29"/>
      <c r="J11" s="29"/>
      <c r="K11" s="49"/>
      <c r="L11" s="32"/>
      <c r="N11" s="28" t="s">
        <v>37</v>
      </c>
    </row>
    <row r="12" spans="1:23" ht="30" x14ac:dyDescent="0.2">
      <c r="B12" s="90" t="s">
        <v>6</v>
      </c>
      <c r="C12" s="90"/>
      <c r="D12" s="7"/>
      <c r="E12" s="90" t="s">
        <v>7</v>
      </c>
      <c r="F12" s="90"/>
      <c r="G12" s="7"/>
      <c r="H12" s="56" t="s">
        <v>8</v>
      </c>
      <c r="I12" s="57"/>
      <c r="J12" s="56" t="s">
        <v>38</v>
      </c>
      <c r="K12" s="51"/>
      <c r="L12" s="7" t="s">
        <v>42</v>
      </c>
      <c r="M12" s="9"/>
      <c r="N12" s="94"/>
      <c r="O12" s="94"/>
      <c r="P12" s="94"/>
      <c r="Q12" s="94"/>
      <c r="R12" s="94"/>
      <c r="S12" s="94"/>
      <c r="T12" s="45"/>
      <c r="U12" s="45"/>
      <c r="V12" s="45"/>
      <c r="W12" s="45"/>
    </row>
    <row r="13" spans="1:23" ht="15" customHeight="1" x14ac:dyDescent="0.2">
      <c r="A13" s="6">
        <v>1</v>
      </c>
      <c r="B13" s="76"/>
      <c r="C13" s="76"/>
      <c r="D13" s="3"/>
      <c r="E13" s="76"/>
      <c r="F13" s="76"/>
      <c r="H13" s="5"/>
      <c r="J13" s="16"/>
      <c r="K13" s="52"/>
      <c r="L13" s="55" t="str">
        <f>IFERROR(VLOOKUP(E13,'Category Info'!$C$14:$H$21,6,FALSE),"")</f>
        <v/>
      </c>
      <c r="N13" s="78" t="str">
        <f>IFERROR(VLOOKUP(N12,'Category Info'!$C$14:$H$21,3,FALSE),"")</f>
        <v/>
      </c>
      <c r="O13" s="79"/>
      <c r="P13" s="79"/>
      <c r="Q13" s="79"/>
      <c r="R13" s="79"/>
      <c r="S13" s="79"/>
      <c r="T13" s="79"/>
      <c r="U13" s="79"/>
      <c r="V13" s="79"/>
      <c r="W13" s="80"/>
    </row>
    <row r="14" spans="1:23" x14ac:dyDescent="0.2">
      <c r="A14" s="6">
        <v>2</v>
      </c>
      <c r="B14" s="76"/>
      <c r="C14" s="76"/>
      <c r="D14" s="3"/>
      <c r="E14" s="76"/>
      <c r="F14" s="76"/>
      <c r="H14" s="5"/>
      <c r="J14" s="16"/>
      <c r="K14" s="52"/>
      <c r="L14" s="55" t="str">
        <f>IFERROR(VLOOKUP(E14,'Category Info'!$C$14:$H$21,6,FALSE),"")</f>
        <v/>
      </c>
      <c r="N14" s="81"/>
      <c r="O14" s="82"/>
      <c r="P14" s="82"/>
      <c r="Q14" s="82"/>
      <c r="R14" s="82"/>
      <c r="S14" s="82"/>
      <c r="T14" s="82"/>
      <c r="U14" s="82"/>
      <c r="V14" s="82"/>
      <c r="W14" s="83"/>
    </row>
    <row r="15" spans="1:23" x14ac:dyDescent="0.2">
      <c r="A15" s="6">
        <v>3</v>
      </c>
      <c r="B15" s="76"/>
      <c r="C15" s="76"/>
      <c r="D15" s="3"/>
      <c r="E15" s="76"/>
      <c r="F15" s="76"/>
      <c r="H15" s="5"/>
      <c r="J15" s="16"/>
      <c r="K15" s="52"/>
      <c r="L15" s="55" t="str">
        <f>IFERROR(VLOOKUP(E15,'Category Info'!$C$14:$H$21,6,FALSE),"")</f>
        <v/>
      </c>
      <c r="N15" s="81"/>
      <c r="O15" s="82"/>
      <c r="P15" s="82"/>
      <c r="Q15" s="82"/>
      <c r="R15" s="82"/>
      <c r="S15" s="82"/>
      <c r="T15" s="82"/>
      <c r="U15" s="82"/>
      <c r="V15" s="82"/>
      <c r="W15" s="83"/>
    </row>
    <row r="16" spans="1:23" x14ac:dyDescent="0.2">
      <c r="A16" s="6">
        <v>4</v>
      </c>
      <c r="B16" s="76"/>
      <c r="C16" s="76"/>
      <c r="D16" s="3"/>
      <c r="E16" s="76"/>
      <c r="F16" s="76"/>
      <c r="H16" s="5"/>
      <c r="J16" s="16"/>
      <c r="K16" s="52"/>
      <c r="L16" s="55" t="str">
        <f>IFERROR(VLOOKUP(E16,'Category Info'!$C$14:$H$21,6,FALSE),"")</f>
        <v/>
      </c>
      <c r="N16" s="81"/>
      <c r="O16" s="82"/>
      <c r="P16" s="82"/>
      <c r="Q16" s="82"/>
      <c r="R16" s="82"/>
      <c r="S16" s="82"/>
      <c r="T16" s="82"/>
      <c r="U16" s="82"/>
      <c r="V16" s="82"/>
      <c r="W16" s="83"/>
    </row>
    <row r="17" spans="1:23" x14ac:dyDescent="0.2">
      <c r="A17" s="6">
        <v>5</v>
      </c>
      <c r="B17" s="76"/>
      <c r="C17" s="76"/>
      <c r="D17" s="3"/>
      <c r="E17" s="76"/>
      <c r="F17" s="76"/>
      <c r="H17" s="5"/>
      <c r="J17" s="16"/>
      <c r="K17" s="52"/>
      <c r="L17" s="55" t="str">
        <f>IFERROR(VLOOKUP(E17,'Category Info'!$C$14:$H$21,6,FALSE),"")</f>
        <v/>
      </c>
      <c r="N17" s="81"/>
      <c r="O17" s="82"/>
      <c r="P17" s="82"/>
      <c r="Q17" s="82"/>
      <c r="R17" s="82"/>
      <c r="S17" s="82"/>
      <c r="T17" s="82"/>
      <c r="U17" s="82"/>
      <c r="V17" s="82"/>
      <c r="W17" s="83"/>
    </row>
    <row r="18" spans="1:23" x14ac:dyDescent="0.2">
      <c r="A18" s="6">
        <v>6</v>
      </c>
      <c r="B18" s="76"/>
      <c r="C18" s="76"/>
      <c r="D18" s="3"/>
      <c r="E18" s="76"/>
      <c r="F18" s="76"/>
      <c r="H18" s="5"/>
      <c r="J18" s="16"/>
      <c r="K18" s="52"/>
      <c r="L18" s="55" t="str">
        <f>IFERROR(VLOOKUP(E18,'Category Info'!$C$14:$H$21,6,FALSE),"")</f>
        <v/>
      </c>
      <c r="N18" s="81"/>
      <c r="O18" s="82"/>
      <c r="P18" s="82"/>
      <c r="Q18" s="82"/>
      <c r="R18" s="82"/>
      <c r="S18" s="82"/>
      <c r="T18" s="82"/>
      <c r="U18" s="82"/>
      <c r="V18" s="82"/>
      <c r="W18" s="83"/>
    </row>
    <row r="19" spans="1:23" x14ac:dyDescent="0.2">
      <c r="A19" s="6">
        <v>7</v>
      </c>
      <c r="B19" s="76"/>
      <c r="C19" s="76"/>
      <c r="D19" s="3"/>
      <c r="E19" s="76"/>
      <c r="F19" s="76"/>
      <c r="H19" s="5"/>
      <c r="J19" s="16"/>
      <c r="K19" s="52"/>
      <c r="L19" s="55" t="str">
        <f>IFERROR(VLOOKUP(E19,'Category Info'!$C$14:$H$21,6,FALSE),"")</f>
        <v/>
      </c>
      <c r="N19" s="81"/>
      <c r="O19" s="82"/>
      <c r="P19" s="82"/>
      <c r="Q19" s="82"/>
      <c r="R19" s="82"/>
      <c r="S19" s="82"/>
      <c r="T19" s="82"/>
      <c r="U19" s="82"/>
      <c r="V19" s="82"/>
      <c r="W19" s="83"/>
    </row>
    <row r="20" spans="1:23" x14ac:dyDescent="0.2">
      <c r="A20" s="6">
        <v>8</v>
      </c>
      <c r="B20" s="76"/>
      <c r="C20" s="76"/>
      <c r="D20" s="3"/>
      <c r="E20" s="76"/>
      <c r="F20" s="76"/>
      <c r="H20" s="5"/>
      <c r="J20" s="16"/>
      <c r="K20" s="52"/>
      <c r="L20" s="55" t="str">
        <f>IFERROR(VLOOKUP(E20,'Category Info'!$C$14:$H$21,6,FALSE),"")</f>
        <v/>
      </c>
      <c r="N20" s="81"/>
      <c r="O20" s="82"/>
      <c r="P20" s="82"/>
      <c r="Q20" s="82"/>
      <c r="R20" s="82"/>
      <c r="S20" s="82"/>
      <c r="T20" s="82"/>
      <c r="U20" s="82"/>
      <c r="V20" s="82"/>
      <c r="W20" s="83"/>
    </row>
    <row r="21" spans="1:23" x14ac:dyDescent="0.2">
      <c r="A21" s="6">
        <v>9</v>
      </c>
      <c r="B21" s="76"/>
      <c r="C21" s="76"/>
      <c r="D21" s="3"/>
      <c r="E21" s="76"/>
      <c r="F21" s="76"/>
      <c r="H21" s="5"/>
      <c r="J21" s="16"/>
      <c r="K21" s="52"/>
      <c r="L21" s="55" t="str">
        <f>IFERROR(VLOOKUP(E21,'Category Info'!$C$14:$H$21,6,FALSE),"")</f>
        <v/>
      </c>
      <c r="N21" s="81"/>
      <c r="O21" s="82"/>
      <c r="P21" s="82"/>
      <c r="Q21" s="82"/>
      <c r="R21" s="82"/>
      <c r="S21" s="82"/>
      <c r="T21" s="82"/>
      <c r="U21" s="82"/>
      <c r="V21" s="82"/>
      <c r="W21" s="83"/>
    </row>
    <row r="22" spans="1:23" x14ac:dyDescent="0.2">
      <c r="A22" s="6">
        <v>10</v>
      </c>
      <c r="B22" s="76"/>
      <c r="C22" s="76"/>
      <c r="D22" s="3"/>
      <c r="E22" s="76"/>
      <c r="F22" s="76"/>
      <c r="H22" s="5"/>
      <c r="J22" s="16"/>
      <c r="K22" s="52"/>
      <c r="L22" s="55" t="str">
        <f>IFERROR(VLOOKUP(E22,'Category Info'!$C$14:$H$21,6,FALSE),"")</f>
        <v/>
      </c>
      <c r="N22" s="81"/>
      <c r="O22" s="82"/>
      <c r="P22" s="82"/>
      <c r="Q22" s="82"/>
      <c r="R22" s="82"/>
      <c r="S22" s="82"/>
      <c r="T22" s="82"/>
      <c r="U22" s="82"/>
      <c r="V22" s="82"/>
      <c r="W22" s="83"/>
    </row>
    <row r="23" spans="1:23" x14ac:dyDescent="0.2">
      <c r="A23" s="6">
        <v>11</v>
      </c>
      <c r="B23" s="76"/>
      <c r="C23" s="76"/>
      <c r="D23" s="3"/>
      <c r="E23" s="76"/>
      <c r="F23" s="76"/>
      <c r="H23" s="5"/>
      <c r="J23" s="16"/>
      <c r="K23" s="52"/>
      <c r="L23" s="55" t="str">
        <f>IFERROR(VLOOKUP(E23,'Category Info'!$C$14:$H$21,6,FALSE),"")</f>
        <v/>
      </c>
      <c r="N23" s="81"/>
      <c r="O23" s="82"/>
      <c r="P23" s="82"/>
      <c r="Q23" s="82"/>
      <c r="R23" s="82"/>
      <c r="S23" s="82"/>
      <c r="T23" s="82"/>
      <c r="U23" s="82"/>
      <c r="V23" s="82"/>
      <c r="W23" s="83"/>
    </row>
    <row r="24" spans="1:23" x14ac:dyDescent="0.2">
      <c r="A24" s="6">
        <v>12</v>
      </c>
      <c r="B24" s="76"/>
      <c r="C24" s="76"/>
      <c r="D24" s="3"/>
      <c r="E24" s="76"/>
      <c r="F24" s="76"/>
      <c r="H24" s="5"/>
      <c r="J24" s="16"/>
      <c r="K24" s="52"/>
      <c r="L24" s="55" t="str">
        <f>IFERROR(VLOOKUP(E24,'Category Info'!$C$14:$H$21,6,FALSE),"")</f>
        <v/>
      </c>
      <c r="N24" s="81"/>
      <c r="O24" s="82"/>
      <c r="P24" s="82"/>
      <c r="Q24" s="82"/>
      <c r="R24" s="82"/>
      <c r="S24" s="82"/>
      <c r="T24" s="82"/>
      <c r="U24" s="82"/>
      <c r="V24" s="82"/>
      <c r="W24" s="83"/>
    </row>
    <row r="25" spans="1:23" x14ac:dyDescent="0.2">
      <c r="A25" s="6">
        <v>13</v>
      </c>
      <c r="B25" s="76"/>
      <c r="C25" s="76"/>
      <c r="D25" s="3"/>
      <c r="E25" s="76"/>
      <c r="F25" s="76"/>
      <c r="H25" s="5"/>
      <c r="J25" s="16"/>
      <c r="K25" s="52"/>
      <c r="L25" s="55" t="str">
        <f>IFERROR(VLOOKUP(E25,'Category Info'!$C$14:$H$21,6,FALSE),"")</f>
        <v/>
      </c>
      <c r="N25" s="81"/>
      <c r="O25" s="82"/>
      <c r="P25" s="82"/>
      <c r="Q25" s="82"/>
      <c r="R25" s="82"/>
      <c r="S25" s="82"/>
      <c r="T25" s="82"/>
      <c r="U25" s="82"/>
      <c r="V25" s="82"/>
      <c r="W25" s="83"/>
    </row>
    <row r="26" spans="1:23" x14ac:dyDescent="0.2">
      <c r="A26" s="6">
        <v>14</v>
      </c>
      <c r="B26" s="76"/>
      <c r="C26" s="76"/>
      <c r="D26" s="3"/>
      <c r="E26" s="76"/>
      <c r="F26" s="76"/>
      <c r="H26" s="5"/>
      <c r="J26" s="16"/>
      <c r="K26" s="52"/>
      <c r="L26" s="55" t="str">
        <f>IFERROR(VLOOKUP(E26,'Category Info'!$C$14:$H$21,6,FALSE),"")</f>
        <v/>
      </c>
      <c r="N26" s="81"/>
      <c r="O26" s="82"/>
      <c r="P26" s="82"/>
      <c r="Q26" s="82"/>
      <c r="R26" s="82"/>
      <c r="S26" s="82"/>
      <c r="T26" s="82"/>
      <c r="U26" s="82"/>
      <c r="V26" s="82"/>
      <c r="W26" s="83"/>
    </row>
    <row r="27" spans="1:23" x14ac:dyDescent="0.2">
      <c r="A27" s="6">
        <v>15</v>
      </c>
      <c r="B27" s="76"/>
      <c r="C27" s="76"/>
      <c r="D27" s="3"/>
      <c r="E27" s="76"/>
      <c r="F27" s="76"/>
      <c r="H27" s="5"/>
      <c r="J27" s="16"/>
      <c r="K27" s="52"/>
      <c r="L27" s="55" t="str">
        <f>IFERROR(VLOOKUP(E27,'Category Info'!$C$14:$H$21,6,FALSE),"")</f>
        <v/>
      </c>
      <c r="N27" s="81"/>
      <c r="O27" s="82"/>
      <c r="P27" s="82"/>
      <c r="Q27" s="82"/>
      <c r="R27" s="82"/>
      <c r="S27" s="82"/>
      <c r="T27" s="82"/>
      <c r="U27" s="82"/>
      <c r="V27" s="82"/>
      <c r="W27" s="83"/>
    </row>
    <row r="28" spans="1:23" x14ac:dyDescent="0.2">
      <c r="A28" s="6">
        <v>16</v>
      </c>
      <c r="B28" s="76"/>
      <c r="C28" s="76"/>
      <c r="D28" s="3"/>
      <c r="E28" s="76"/>
      <c r="F28" s="76"/>
      <c r="H28" s="5"/>
      <c r="J28" s="16"/>
      <c r="K28" s="52"/>
      <c r="L28" s="55" t="str">
        <f>IFERROR(VLOOKUP(E28,'Category Info'!$C$14:$H$21,6,FALSE),"")</f>
        <v/>
      </c>
      <c r="N28" s="81"/>
      <c r="O28" s="82"/>
      <c r="P28" s="82"/>
      <c r="Q28" s="82"/>
      <c r="R28" s="82"/>
      <c r="S28" s="82"/>
      <c r="T28" s="82"/>
      <c r="U28" s="82"/>
      <c r="V28" s="82"/>
      <c r="W28" s="83"/>
    </row>
    <row r="29" spans="1:23" x14ac:dyDescent="0.2">
      <c r="A29" s="6">
        <v>17</v>
      </c>
      <c r="B29" s="76"/>
      <c r="C29" s="76"/>
      <c r="D29" s="3"/>
      <c r="E29" s="76"/>
      <c r="F29" s="76"/>
      <c r="H29" s="5"/>
      <c r="J29" s="16"/>
      <c r="K29" s="52"/>
      <c r="L29" s="55" t="str">
        <f>IFERROR(VLOOKUP(E29,'Category Info'!$C$14:$H$21,6,FALSE),"")</f>
        <v/>
      </c>
      <c r="N29" s="81"/>
      <c r="O29" s="82"/>
      <c r="P29" s="82"/>
      <c r="Q29" s="82"/>
      <c r="R29" s="82"/>
      <c r="S29" s="82"/>
      <c r="T29" s="82"/>
      <c r="U29" s="82"/>
      <c r="V29" s="82"/>
      <c r="W29" s="83"/>
    </row>
    <row r="30" spans="1:23" x14ac:dyDescent="0.2">
      <c r="A30" s="6">
        <v>18</v>
      </c>
      <c r="B30" s="76"/>
      <c r="C30" s="76"/>
      <c r="D30" s="3"/>
      <c r="E30" s="76"/>
      <c r="F30" s="76"/>
      <c r="H30" s="5"/>
      <c r="J30" s="16"/>
      <c r="K30" s="52"/>
      <c r="L30" s="55" t="str">
        <f>IFERROR(VLOOKUP(E30,'Category Info'!$C$14:$H$21,6,FALSE),"")</f>
        <v/>
      </c>
      <c r="N30" s="81"/>
      <c r="O30" s="82"/>
      <c r="P30" s="82"/>
      <c r="Q30" s="82"/>
      <c r="R30" s="82"/>
      <c r="S30" s="82"/>
      <c r="T30" s="82"/>
      <c r="U30" s="82"/>
      <c r="V30" s="82"/>
      <c r="W30" s="83"/>
    </row>
    <row r="31" spans="1:23" x14ac:dyDescent="0.2">
      <c r="A31" s="6">
        <v>19</v>
      </c>
      <c r="B31" s="76"/>
      <c r="C31" s="76"/>
      <c r="D31" s="3"/>
      <c r="E31" s="76"/>
      <c r="F31" s="76"/>
      <c r="H31" s="5"/>
      <c r="J31" s="16"/>
      <c r="K31" s="52"/>
      <c r="L31" s="55" t="str">
        <f>IFERROR(VLOOKUP(E31,'Category Info'!$C$14:$H$21,6,FALSE),"")</f>
        <v/>
      </c>
      <c r="N31" s="81"/>
      <c r="O31" s="82"/>
      <c r="P31" s="82"/>
      <c r="Q31" s="82"/>
      <c r="R31" s="82"/>
      <c r="S31" s="82"/>
      <c r="T31" s="82"/>
      <c r="U31" s="82"/>
      <c r="V31" s="82"/>
      <c r="W31" s="83"/>
    </row>
    <row r="32" spans="1:23" x14ac:dyDescent="0.2">
      <c r="A32" s="6">
        <v>20</v>
      </c>
      <c r="B32" s="76"/>
      <c r="C32" s="76"/>
      <c r="D32" s="3"/>
      <c r="E32" s="76"/>
      <c r="F32" s="76"/>
      <c r="H32" s="5"/>
      <c r="J32" s="16"/>
      <c r="K32" s="52"/>
      <c r="L32" s="55" t="str">
        <f>IFERROR(VLOOKUP(E32,'Category Info'!$C$14:$H$21,6,FALSE),"")</f>
        <v/>
      </c>
      <c r="N32" s="81"/>
      <c r="O32" s="82"/>
      <c r="P32" s="82"/>
      <c r="Q32" s="82"/>
      <c r="R32" s="82"/>
      <c r="S32" s="82"/>
      <c r="T32" s="82"/>
      <c r="U32" s="82"/>
      <c r="V32" s="82"/>
      <c r="W32" s="83"/>
    </row>
    <row r="33" spans="1:23" x14ac:dyDescent="0.2">
      <c r="A33" s="6">
        <v>21</v>
      </c>
      <c r="B33" s="76"/>
      <c r="C33" s="76"/>
      <c r="D33" s="3"/>
      <c r="E33" s="76"/>
      <c r="F33" s="76"/>
      <c r="H33" s="5"/>
      <c r="J33" s="16"/>
      <c r="K33" s="52"/>
      <c r="L33" s="55" t="str">
        <f>IFERROR(VLOOKUP(E33,'Category Info'!$C$14:$H$21,6,FALSE),"")</f>
        <v/>
      </c>
      <c r="N33" s="81"/>
      <c r="O33" s="82"/>
      <c r="P33" s="82"/>
      <c r="Q33" s="82"/>
      <c r="R33" s="82"/>
      <c r="S33" s="82"/>
      <c r="T33" s="82"/>
      <c r="U33" s="82"/>
      <c r="V33" s="82"/>
      <c r="W33" s="83"/>
    </row>
    <row r="34" spans="1:23" x14ac:dyDescent="0.2">
      <c r="A34" s="6">
        <v>22</v>
      </c>
      <c r="B34" s="76"/>
      <c r="C34" s="76"/>
      <c r="D34" s="3"/>
      <c r="E34" s="76"/>
      <c r="F34" s="76"/>
      <c r="H34" s="5"/>
      <c r="J34" s="16"/>
      <c r="K34" s="52"/>
      <c r="L34" s="55" t="str">
        <f>IFERROR(VLOOKUP(E34,'Category Info'!$C$14:$H$21,6,FALSE),"")</f>
        <v/>
      </c>
      <c r="N34" s="81"/>
      <c r="O34" s="82"/>
      <c r="P34" s="82"/>
      <c r="Q34" s="82"/>
      <c r="R34" s="82"/>
      <c r="S34" s="82"/>
      <c r="T34" s="82"/>
      <c r="U34" s="82"/>
      <c r="V34" s="82"/>
      <c r="W34" s="83"/>
    </row>
    <row r="35" spans="1:23" x14ac:dyDescent="0.2">
      <c r="A35" s="6">
        <v>23</v>
      </c>
      <c r="B35" s="76"/>
      <c r="C35" s="76"/>
      <c r="D35" s="3"/>
      <c r="E35" s="76"/>
      <c r="F35" s="76"/>
      <c r="H35" s="5"/>
      <c r="J35" s="16"/>
      <c r="K35" s="52"/>
      <c r="L35" s="55" t="str">
        <f>IFERROR(VLOOKUP(E35,'Category Info'!$C$14:$H$21,6,FALSE),"")</f>
        <v/>
      </c>
      <c r="N35" s="81"/>
      <c r="O35" s="82"/>
      <c r="P35" s="82"/>
      <c r="Q35" s="82"/>
      <c r="R35" s="82"/>
      <c r="S35" s="82"/>
      <c r="T35" s="82"/>
      <c r="U35" s="82"/>
      <c r="V35" s="82"/>
      <c r="W35" s="83"/>
    </row>
    <row r="36" spans="1:23" x14ac:dyDescent="0.2">
      <c r="A36" s="6">
        <v>24</v>
      </c>
      <c r="B36" s="76"/>
      <c r="C36" s="76"/>
      <c r="D36" s="3"/>
      <c r="E36" s="76"/>
      <c r="F36" s="76"/>
      <c r="H36" s="5"/>
      <c r="J36" s="16"/>
      <c r="K36" s="52"/>
      <c r="L36" s="55" t="str">
        <f>IFERROR(VLOOKUP(E36,'Category Info'!$C$14:$H$21,6,FALSE),"")</f>
        <v/>
      </c>
      <c r="N36" s="81"/>
      <c r="O36" s="82"/>
      <c r="P36" s="82"/>
      <c r="Q36" s="82"/>
      <c r="R36" s="82"/>
      <c r="S36" s="82"/>
      <c r="T36" s="82"/>
      <c r="U36" s="82"/>
      <c r="V36" s="82"/>
      <c r="W36" s="83"/>
    </row>
    <row r="37" spans="1:23" x14ac:dyDescent="0.2">
      <c r="A37" s="6">
        <v>25</v>
      </c>
      <c r="B37" s="76"/>
      <c r="C37" s="76"/>
      <c r="D37" s="3"/>
      <c r="E37" s="76"/>
      <c r="F37" s="76"/>
      <c r="H37" s="5"/>
      <c r="J37" s="16"/>
      <c r="K37" s="52"/>
      <c r="L37" s="55" t="str">
        <f>IFERROR(VLOOKUP(E37,'Category Info'!$C$14:$H$21,6,FALSE),"")</f>
        <v/>
      </c>
      <c r="N37" s="81"/>
      <c r="O37" s="82"/>
      <c r="P37" s="82"/>
      <c r="Q37" s="82"/>
      <c r="R37" s="82"/>
      <c r="S37" s="82"/>
      <c r="T37" s="82"/>
      <c r="U37" s="82"/>
      <c r="V37" s="82"/>
      <c r="W37" s="83"/>
    </row>
    <row r="38" spans="1:23" x14ac:dyDescent="0.2">
      <c r="A38" s="6">
        <v>26</v>
      </c>
      <c r="B38" s="76"/>
      <c r="C38" s="76"/>
      <c r="D38" s="3"/>
      <c r="E38" s="76"/>
      <c r="F38" s="76"/>
      <c r="H38" s="5"/>
      <c r="J38" s="16"/>
      <c r="K38" s="52"/>
      <c r="L38" s="55" t="str">
        <f>IFERROR(VLOOKUP(E38,'Category Info'!$C$14:$H$21,6,FALSE),"")</f>
        <v/>
      </c>
      <c r="N38" s="81"/>
      <c r="O38" s="82"/>
      <c r="P38" s="82"/>
      <c r="Q38" s="82"/>
      <c r="R38" s="82"/>
      <c r="S38" s="82"/>
      <c r="T38" s="82"/>
      <c r="U38" s="82"/>
      <c r="V38" s="82"/>
      <c r="W38" s="83"/>
    </row>
    <row r="39" spans="1:23" x14ac:dyDescent="0.2">
      <c r="A39" s="6">
        <v>27</v>
      </c>
      <c r="B39" s="76"/>
      <c r="C39" s="76"/>
      <c r="D39" s="3"/>
      <c r="E39" s="76"/>
      <c r="F39" s="76"/>
      <c r="H39" s="5"/>
      <c r="J39" s="16"/>
      <c r="K39" s="52"/>
      <c r="L39" s="55" t="str">
        <f>IFERROR(VLOOKUP(E39,'Category Info'!$C$14:$H$21,6,FALSE),"")</f>
        <v/>
      </c>
      <c r="N39" s="81"/>
      <c r="O39" s="82"/>
      <c r="P39" s="82"/>
      <c r="Q39" s="82"/>
      <c r="R39" s="82"/>
      <c r="S39" s="82"/>
      <c r="T39" s="82"/>
      <c r="U39" s="82"/>
      <c r="V39" s="82"/>
      <c r="W39" s="83"/>
    </row>
    <row r="40" spans="1:23" x14ac:dyDescent="0.2">
      <c r="A40" s="6">
        <v>28</v>
      </c>
      <c r="B40" s="76"/>
      <c r="C40" s="76"/>
      <c r="D40" s="3"/>
      <c r="E40" s="76"/>
      <c r="F40" s="76"/>
      <c r="H40" s="5"/>
      <c r="J40" s="16"/>
      <c r="K40" s="52"/>
      <c r="L40" s="55" t="str">
        <f>IFERROR(VLOOKUP(E40,'Category Info'!$C$14:$H$21,6,FALSE),"")</f>
        <v/>
      </c>
      <c r="N40" s="81"/>
      <c r="O40" s="82"/>
      <c r="P40" s="82"/>
      <c r="Q40" s="82"/>
      <c r="R40" s="82"/>
      <c r="S40" s="82"/>
      <c r="T40" s="82"/>
      <c r="U40" s="82"/>
      <c r="V40" s="82"/>
      <c r="W40" s="83"/>
    </row>
    <row r="41" spans="1:23" x14ac:dyDescent="0.2">
      <c r="A41" s="6">
        <v>29</v>
      </c>
      <c r="B41" s="76"/>
      <c r="C41" s="76"/>
      <c r="D41" s="3"/>
      <c r="E41" s="76"/>
      <c r="F41" s="76"/>
      <c r="H41" s="5"/>
      <c r="J41" s="16"/>
      <c r="K41" s="52"/>
      <c r="L41" s="55" t="str">
        <f>IFERROR(VLOOKUP(E41,'Category Info'!$C$14:$H$21,6,FALSE),"")</f>
        <v/>
      </c>
      <c r="N41" s="84"/>
      <c r="O41" s="85"/>
      <c r="P41" s="85"/>
      <c r="Q41" s="85"/>
      <c r="R41" s="85"/>
      <c r="S41" s="85"/>
      <c r="T41" s="85"/>
      <c r="U41" s="85"/>
      <c r="V41" s="85"/>
      <c r="W41" s="86"/>
    </row>
    <row r="42" spans="1:23" x14ac:dyDescent="0.2">
      <c r="A42" s="6">
        <v>30</v>
      </c>
      <c r="B42" s="76"/>
      <c r="C42" s="76"/>
      <c r="D42" s="3"/>
      <c r="E42" s="76"/>
      <c r="F42" s="76"/>
      <c r="H42" s="5"/>
      <c r="J42" s="16"/>
      <c r="K42" s="52"/>
      <c r="L42" s="55" t="str">
        <f>IFERROR(VLOOKUP(E42,'Category Info'!$C$14:$H$21,6,FALSE),"")</f>
        <v/>
      </c>
    </row>
    <row r="43" spans="1:23" x14ac:dyDescent="0.2">
      <c r="A43" s="6">
        <v>31</v>
      </c>
      <c r="B43" s="76"/>
      <c r="C43" s="76"/>
      <c r="D43" s="3"/>
      <c r="E43" s="76"/>
      <c r="F43" s="76"/>
      <c r="H43" s="5"/>
      <c r="J43" s="16"/>
      <c r="K43" s="52"/>
      <c r="L43" s="55" t="str">
        <f>IFERROR(VLOOKUP(E43,'Category Info'!$C$14:$H$21,6,FALSE),"")</f>
        <v/>
      </c>
    </row>
    <row r="44" spans="1:23" x14ac:dyDescent="0.2">
      <c r="A44" s="6">
        <v>32</v>
      </c>
      <c r="B44" s="76"/>
      <c r="C44" s="76"/>
      <c r="D44" s="3"/>
      <c r="E44" s="76"/>
      <c r="F44" s="76"/>
      <c r="H44" s="5"/>
      <c r="J44" s="16"/>
      <c r="K44" s="52"/>
      <c r="L44" s="55" t="str">
        <f>IFERROR(VLOOKUP(E44,'Category Info'!$C$14:$H$21,6,FALSE),"")</f>
        <v/>
      </c>
    </row>
    <row r="45" spans="1:23" x14ac:dyDescent="0.2">
      <c r="A45" s="6">
        <v>33</v>
      </c>
      <c r="B45" s="76"/>
      <c r="C45" s="76"/>
      <c r="D45" s="3"/>
      <c r="E45" s="76"/>
      <c r="F45" s="76"/>
      <c r="H45" s="5"/>
      <c r="J45" s="16"/>
      <c r="K45" s="52"/>
      <c r="L45" s="55" t="str">
        <f>IFERROR(VLOOKUP(E45,'Category Info'!$C$14:$H$21,6,FALSE),"")</f>
        <v/>
      </c>
    </row>
    <row r="46" spans="1:23" x14ac:dyDescent="0.2">
      <c r="A46" s="6">
        <v>34</v>
      </c>
      <c r="B46" s="76"/>
      <c r="C46" s="76"/>
      <c r="D46" s="3"/>
      <c r="E46" s="76"/>
      <c r="F46" s="76"/>
      <c r="H46" s="5"/>
      <c r="J46" s="16"/>
      <c r="K46" s="52"/>
      <c r="L46" s="55" t="str">
        <f>IFERROR(VLOOKUP(E46,'Category Info'!$C$14:$H$21,6,FALSE),"")</f>
        <v/>
      </c>
    </row>
    <row r="47" spans="1:23" x14ac:dyDescent="0.2">
      <c r="A47" s="6">
        <v>35</v>
      </c>
      <c r="B47" s="76"/>
      <c r="C47" s="76"/>
      <c r="D47" s="3"/>
      <c r="E47" s="76"/>
      <c r="F47" s="76"/>
      <c r="H47" s="5"/>
      <c r="J47" s="16"/>
      <c r="K47" s="52"/>
      <c r="L47" s="55" t="str">
        <f>IFERROR(VLOOKUP(E47,'Category Info'!$C$14:$H$21,6,FALSE),"")</f>
        <v/>
      </c>
    </row>
    <row r="48" spans="1:23" x14ac:dyDescent="0.2">
      <c r="A48" s="6">
        <v>36</v>
      </c>
      <c r="B48" s="76"/>
      <c r="C48" s="76"/>
      <c r="D48" s="3"/>
      <c r="E48" s="76"/>
      <c r="F48" s="76"/>
      <c r="H48" s="5"/>
      <c r="J48" s="16"/>
      <c r="K48" s="52"/>
      <c r="L48" s="55" t="str">
        <f>IFERROR(VLOOKUP(E48,'Category Info'!$C$14:$H$21,6,FALSE),"")</f>
        <v/>
      </c>
    </row>
    <row r="49" spans="1:12" x14ac:dyDescent="0.2">
      <c r="A49" s="6">
        <v>37</v>
      </c>
      <c r="B49" s="76"/>
      <c r="C49" s="76"/>
      <c r="D49" s="3"/>
      <c r="E49" s="76"/>
      <c r="F49" s="76"/>
      <c r="H49" s="5"/>
      <c r="J49" s="16"/>
      <c r="K49" s="52"/>
      <c r="L49" s="55" t="str">
        <f>IFERROR(VLOOKUP(E49,'Category Info'!$C$14:$H$21,6,FALSE),"")</f>
        <v/>
      </c>
    </row>
    <row r="50" spans="1:12" x14ac:dyDescent="0.2">
      <c r="A50" s="6">
        <v>38</v>
      </c>
      <c r="B50" s="76"/>
      <c r="C50" s="76"/>
      <c r="D50" s="3"/>
      <c r="E50" s="76"/>
      <c r="F50" s="76"/>
      <c r="H50" s="5"/>
      <c r="J50" s="16"/>
      <c r="K50" s="52"/>
      <c r="L50" s="55" t="str">
        <f>IFERROR(VLOOKUP(E50,'Category Info'!$C$14:$H$21,6,FALSE),"")</f>
        <v/>
      </c>
    </row>
    <row r="51" spans="1:12" x14ac:dyDescent="0.2">
      <c r="A51" s="6">
        <v>39</v>
      </c>
      <c r="B51" s="76"/>
      <c r="C51" s="76"/>
      <c r="D51" s="3"/>
      <c r="E51" s="76"/>
      <c r="F51" s="76"/>
      <c r="H51" s="5"/>
      <c r="J51" s="16"/>
      <c r="K51" s="52"/>
      <c r="L51" s="55" t="str">
        <f>IFERROR(VLOOKUP(E51,'Category Info'!$C$14:$H$21,6,FALSE),"")</f>
        <v/>
      </c>
    </row>
    <row r="52" spans="1:12" x14ac:dyDescent="0.2">
      <c r="A52" s="6">
        <v>40</v>
      </c>
      <c r="B52" s="76"/>
      <c r="C52" s="76"/>
      <c r="D52" s="3"/>
      <c r="E52" s="76"/>
      <c r="F52" s="76"/>
      <c r="H52" s="5"/>
      <c r="J52" s="16"/>
      <c r="K52" s="52"/>
      <c r="L52" s="55" t="str">
        <f>IFERROR(VLOOKUP(E52,'Category Info'!$C$14:$H$21,6,FALSE),"")</f>
        <v/>
      </c>
    </row>
    <row r="53" spans="1:12" x14ac:dyDescent="0.2">
      <c r="A53" s="6">
        <v>41</v>
      </c>
      <c r="B53" s="76"/>
      <c r="C53" s="76"/>
      <c r="D53" s="3"/>
      <c r="E53" s="76"/>
      <c r="F53" s="76"/>
      <c r="H53" s="5"/>
      <c r="J53" s="16"/>
      <c r="K53" s="52"/>
      <c r="L53" s="55" t="str">
        <f>IFERROR(VLOOKUP(E53,'Category Info'!$C$14:$H$21,6,FALSE),"")</f>
        <v/>
      </c>
    </row>
    <row r="54" spans="1:12" x14ac:dyDescent="0.2">
      <c r="A54" s="6">
        <v>42</v>
      </c>
      <c r="B54" s="76"/>
      <c r="C54" s="76"/>
      <c r="D54" s="3"/>
      <c r="E54" s="76"/>
      <c r="F54" s="76"/>
      <c r="H54" s="5"/>
      <c r="J54" s="16"/>
      <c r="K54" s="52"/>
      <c r="L54" s="55" t="str">
        <f>IFERROR(VLOOKUP(E54,'Category Info'!$C$14:$H$21,6,FALSE),"")</f>
        <v/>
      </c>
    </row>
    <row r="55" spans="1:12" x14ac:dyDescent="0.2">
      <c r="A55" s="6">
        <v>43</v>
      </c>
      <c r="B55" s="76"/>
      <c r="C55" s="76"/>
      <c r="D55" s="3"/>
      <c r="E55" s="76"/>
      <c r="F55" s="76"/>
      <c r="H55" s="5"/>
      <c r="J55" s="16"/>
      <c r="K55" s="52"/>
      <c r="L55" s="55" t="str">
        <f>IFERROR(VLOOKUP(E55,'Category Info'!$C$14:$H$21,6,FALSE),"")</f>
        <v/>
      </c>
    </row>
    <row r="56" spans="1:12" x14ac:dyDescent="0.2">
      <c r="A56" s="6">
        <v>44</v>
      </c>
      <c r="B56" s="76"/>
      <c r="C56" s="76"/>
      <c r="D56" s="3"/>
      <c r="E56" s="76"/>
      <c r="F56" s="76"/>
      <c r="H56" s="5"/>
      <c r="J56" s="16"/>
      <c r="K56" s="52"/>
      <c r="L56" s="55" t="str">
        <f>IFERROR(VLOOKUP(E56,'Category Info'!$C$14:$H$21,6,FALSE),"")</f>
        <v/>
      </c>
    </row>
    <row r="57" spans="1:12" x14ac:dyDescent="0.2">
      <c r="A57" s="6">
        <v>45</v>
      </c>
      <c r="B57" s="76"/>
      <c r="C57" s="76"/>
      <c r="D57" s="3"/>
      <c r="E57" s="76"/>
      <c r="F57" s="76"/>
      <c r="H57" s="5"/>
      <c r="J57" s="16"/>
      <c r="K57" s="52"/>
      <c r="L57" s="55" t="str">
        <f>IFERROR(VLOOKUP(E57,'Category Info'!$C$14:$H$21,6,FALSE),"")</f>
        <v/>
      </c>
    </row>
    <row r="58" spans="1:12" x14ac:dyDescent="0.2">
      <c r="A58" s="6">
        <v>46</v>
      </c>
      <c r="B58" s="76"/>
      <c r="C58" s="76"/>
      <c r="D58" s="3"/>
      <c r="E58" s="76"/>
      <c r="F58" s="76"/>
      <c r="H58" s="5"/>
      <c r="J58" s="16"/>
      <c r="K58" s="52"/>
      <c r="L58" s="55" t="str">
        <f>IFERROR(VLOOKUP(E58,'Category Info'!$C$14:$H$21,6,FALSE),"")</f>
        <v/>
      </c>
    </row>
    <row r="59" spans="1:12" x14ac:dyDescent="0.2">
      <c r="A59" s="6">
        <v>47</v>
      </c>
      <c r="B59" s="76"/>
      <c r="C59" s="76"/>
      <c r="D59" s="3"/>
      <c r="E59" s="76"/>
      <c r="F59" s="76"/>
      <c r="H59" s="5"/>
      <c r="J59" s="16"/>
      <c r="K59" s="52"/>
      <c r="L59" s="55" t="str">
        <f>IFERROR(VLOOKUP(E59,'Category Info'!$C$14:$H$21,6,FALSE),"")</f>
        <v/>
      </c>
    </row>
    <row r="60" spans="1:12" x14ac:dyDescent="0.2">
      <c r="A60" s="6">
        <v>48</v>
      </c>
      <c r="B60" s="76"/>
      <c r="C60" s="76"/>
      <c r="D60" s="3"/>
      <c r="E60" s="76"/>
      <c r="F60" s="76"/>
      <c r="H60" s="5"/>
      <c r="J60" s="16"/>
      <c r="K60" s="52"/>
      <c r="L60" s="55" t="str">
        <f>IFERROR(VLOOKUP(E60,'Category Info'!$C$14:$H$21,6,FALSE),"")</f>
        <v/>
      </c>
    </row>
    <row r="61" spans="1:12" x14ac:dyDescent="0.2">
      <c r="A61" s="6">
        <v>49</v>
      </c>
      <c r="B61" s="76"/>
      <c r="C61" s="76"/>
      <c r="D61" s="3"/>
      <c r="E61" s="76"/>
      <c r="F61" s="76"/>
      <c r="H61" s="5"/>
      <c r="J61" s="16"/>
      <c r="K61" s="52"/>
      <c r="L61" s="55" t="str">
        <f>IFERROR(VLOOKUP(E61,'Category Info'!$C$14:$H$21,6,FALSE),"")</f>
        <v/>
      </c>
    </row>
    <row r="62" spans="1:12" x14ac:dyDescent="0.2">
      <c r="A62" s="6">
        <v>50</v>
      </c>
      <c r="B62" s="76"/>
      <c r="C62" s="76"/>
      <c r="D62" s="3"/>
      <c r="E62" s="76"/>
      <c r="F62" s="76"/>
      <c r="H62" s="5"/>
      <c r="J62" s="16"/>
      <c r="K62" s="52"/>
      <c r="L62" s="55" t="str">
        <f>IFERROR(VLOOKUP(E62,'Category Info'!$C$14:$H$21,6,FALSE),"")</f>
        <v/>
      </c>
    </row>
    <row r="63" spans="1:12" x14ac:dyDescent="0.2">
      <c r="A63" s="6">
        <v>51</v>
      </c>
      <c r="B63" s="76"/>
      <c r="C63" s="76"/>
      <c r="D63" s="3"/>
      <c r="E63" s="76"/>
      <c r="F63" s="76"/>
      <c r="H63" s="5"/>
      <c r="J63" s="16"/>
      <c r="K63" s="52"/>
      <c r="L63" s="55" t="str">
        <f>IFERROR(VLOOKUP(E63,'Category Info'!$C$14:$H$21,6,FALSE),"")</f>
        <v/>
      </c>
    </row>
    <row r="64" spans="1:12" x14ac:dyDescent="0.2">
      <c r="A64" s="6">
        <v>52</v>
      </c>
      <c r="B64" s="76"/>
      <c r="C64" s="76"/>
      <c r="D64" s="3"/>
      <c r="E64" s="76"/>
      <c r="F64" s="76"/>
      <c r="H64" s="5"/>
      <c r="J64" s="16"/>
      <c r="K64" s="52"/>
      <c r="L64" s="55" t="str">
        <f>IFERROR(VLOOKUP(E64,'Category Info'!$C$14:$H$21,6,FALSE),"")</f>
        <v/>
      </c>
    </row>
    <row r="65" spans="1:12" x14ac:dyDescent="0.2">
      <c r="A65" s="6">
        <v>53</v>
      </c>
      <c r="B65" s="76"/>
      <c r="C65" s="76"/>
      <c r="D65" s="3"/>
      <c r="E65" s="76"/>
      <c r="F65" s="76"/>
      <c r="H65" s="5"/>
      <c r="J65" s="16"/>
      <c r="K65" s="52"/>
      <c r="L65" s="55" t="str">
        <f>IFERROR(VLOOKUP(E65,'Category Info'!$C$14:$H$21,6,FALSE),"")</f>
        <v/>
      </c>
    </row>
    <row r="66" spans="1:12" x14ac:dyDescent="0.2">
      <c r="A66" s="6">
        <v>54</v>
      </c>
      <c r="B66" s="76"/>
      <c r="C66" s="76"/>
      <c r="D66" s="3"/>
      <c r="E66" s="76"/>
      <c r="F66" s="76"/>
      <c r="H66" s="5"/>
      <c r="J66" s="16"/>
      <c r="K66" s="52"/>
      <c r="L66" s="55" t="str">
        <f>IFERROR(VLOOKUP(E66,'Category Info'!$C$14:$H$21,6,FALSE),"")</f>
        <v/>
      </c>
    </row>
    <row r="67" spans="1:12" x14ac:dyDescent="0.2">
      <c r="A67" s="6">
        <v>55</v>
      </c>
      <c r="B67" s="76"/>
      <c r="C67" s="76"/>
      <c r="D67" s="3"/>
      <c r="E67" s="76"/>
      <c r="F67" s="76"/>
      <c r="H67" s="5"/>
      <c r="J67" s="16"/>
      <c r="K67" s="52"/>
      <c r="L67" s="55" t="str">
        <f>IFERROR(VLOOKUP(E67,'Category Info'!$C$14:$H$21,6,FALSE),"")</f>
        <v/>
      </c>
    </row>
    <row r="68" spans="1:12" x14ac:dyDescent="0.2">
      <c r="A68" s="6">
        <v>56</v>
      </c>
      <c r="B68" s="76"/>
      <c r="C68" s="76"/>
      <c r="D68" s="3"/>
      <c r="E68" s="76"/>
      <c r="F68" s="76"/>
      <c r="H68" s="5"/>
      <c r="J68" s="16"/>
      <c r="K68" s="52"/>
      <c r="L68" s="55" t="str">
        <f>IFERROR(VLOOKUP(E68,'Category Info'!$C$14:$H$21,6,FALSE),"")</f>
        <v/>
      </c>
    </row>
    <row r="69" spans="1:12" x14ac:dyDescent="0.2">
      <c r="A69" s="6">
        <v>57</v>
      </c>
      <c r="B69" s="76"/>
      <c r="C69" s="76"/>
      <c r="D69" s="3"/>
      <c r="E69" s="76"/>
      <c r="F69" s="76"/>
      <c r="H69" s="5"/>
      <c r="J69" s="16"/>
      <c r="K69" s="52"/>
      <c r="L69" s="55" t="str">
        <f>IFERROR(VLOOKUP(E69,'Category Info'!$C$14:$H$21,6,FALSE),"")</f>
        <v/>
      </c>
    </row>
    <row r="70" spans="1:12" x14ac:dyDescent="0.2">
      <c r="A70" s="6">
        <v>58</v>
      </c>
      <c r="B70" s="76"/>
      <c r="C70" s="76"/>
      <c r="D70" s="3"/>
      <c r="E70" s="76"/>
      <c r="F70" s="76"/>
      <c r="H70" s="5"/>
      <c r="J70" s="16"/>
      <c r="K70" s="52"/>
      <c r="L70" s="55" t="str">
        <f>IFERROR(VLOOKUP(E70,'Category Info'!$C$14:$H$21,6,FALSE),"")</f>
        <v/>
      </c>
    </row>
    <row r="71" spans="1:12" x14ac:dyDescent="0.2">
      <c r="A71" s="6">
        <v>59</v>
      </c>
      <c r="B71" s="76"/>
      <c r="C71" s="76"/>
      <c r="D71" s="3"/>
      <c r="E71" s="76"/>
      <c r="F71" s="76"/>
      <c r="H71" s="5"/>
      <c r="J71" s="16"/>
      <c r="K71" s="52"/>
      <c r="L71" s="55" t="str">
        <f>IFERROR(VLOOKUP(E71,'Category Info'!$C$14:$H$21,6,FALSE),"")</f>
        <v/>
      </c>
    </row>
    <row r="72" spans="1:12" x14ac:dyDescent="0.2">
      <c r="A72" s="6">
        <v>60</v>
      </c>
      <c r="B72" s="76"/>
      <c r="C72" s="76"/>
      <c r="D72" s="3"/>
      <c r="E72" s="76"/>
      <c r="F72" s="76"/>
      <c r="H72" s="5"/>
      <c r="J72" s="16"/>
      <c r="K72" s="52"/>
      <c r="L72" s="55" t="str">
        <f>IFERROR(VLOOKUP(E72,'Category Info'!$C$14:$H$21,6,FALSE),"")</f>
        <v/>
      </c>
    </row>
    <row r="73" spans="1:12" x14ac:dyDescent="0.2">
      <c r="A73" s="6">
        <v>61</v>
      </c>
      <c r="B73" s="76"/>
      <c r="C73" s="76"/>
      <c r="D73" s="3"/>
      <c r="E73" s="76"/>
      <c r="F73" s="76"/>
      <c r="H73" s="5"/>
      <c r="J73" s="16"/>
      <c r="K73" s="52"/>
      <c r="L73" s="55" t="str">
        <f>IFERROR(VLOOKUP(E73,'Category Info'!$C$14:$H$21,6,FALSE),"")</f>
        <v/>
      </c>
    </row>
    <row r="74" spans="1:12" x14ac:dyDescent="0.2">
      <c r="A74" s="6">
        <v>62</v>
      </c>
      <c r="B74" s="76"/>
      <c r="C74" s="76"/>
      <c r="D74" s="3"/>
      <c r="E74" s="76"/>
      <c r="F74" s="76"/>
      <c r="H74" s="5"/>
      <c r="J74" s="16"/>
      <c r="K74" s="52"/>
      <c r="L74" s="55" t="str">
        <f>IFERROR(VLOOKUP(E74,'Category Info'!$C$14:$H$21,6,FALSE),"")</f>
        <v/>
      </c>
    </row>
    <row r="75" spans="1:12" x14ac:dyDescent="0.2">
      <c r="A75" s="6">
        <v>63</v>
      </c>
      <c r="B75" s="76"/>
      <c r="C75" s="76"/>
      <c r="D75" s="3"/>
      <c r="E75" s="76"/>
      <c r="F75" s="76"/>
      <c r="H75" s="5"/>
      <c r="J75" s="16"/>
      <c r="K75" s="52"/>
      <c r="L75" s="55" t="str">
        <f>IFERROR(VLOOKUP(E75,'Category Info'!$C$14:$H$21,6,FALSE),"")</f>
        <v/>
      </c>
    </row>
    <row r="76" spans="1:12" x14ac:dyDescent="0.2">
      <c r="A76" s="6">
        <v>64</v>
      </c>
      <c r="B76" s="76"/>
      <c r="C76" s="76"/>
      <c r="D76" s="3"/>
      <c r="E76" s="76"/>
      <c r="F76" s="76"/>
      <c r="H76" s="5"/>
      <c r="J76" s="16"/>
      <c r="K76" s="52"/>
      <c r="L76" s="55" t="str">
        <f>IFERROR(VLOOKUP(E76,'Category Info'!$C$14:$H$21,6,FALSE),"")</f>
        <v/>
      </c>
    </row>
    <row r="77" spans="1:12" x14ac:dyDescent="0.2">
      <c r="A77" s="6">
        <v>65</v>
      </c>
      <c r="B77" s="76"/>
      <c r="C77" s="76"/>
      <c r="D77" s="3"/>
      <c r="E77" s="76"/>
      <c r="F77" s="76"/>
      <c r="H77" s="5"/>
      <c r="J77" s="16"/>
      <c r="K77" s="52"/>
      <c r="L77" s="55" t="str">
        <f>IFERROR(VLOOKUP(E77,'Category Info'!$C$14:$H$21,6,FALSE),"")</f>
        <v/>
      </c>
    </row>
    <row r="78" spans="1:12" x14ac:dyDescent="0.2">
      <c r="A78" s="6">
        <v>66</v>
      </c>
      <c r="B78" s="76"/>
      <c r="C78" s="76"/>
      <c r="D78" s="3"/>
      <c r="E78" s="76"/>
      <c r="F78" s="76"/>
      <c r="H78" s="5"/>
      <c r="J78" s="16"/>
      <c r="K78" s="52"/>
      <c r="L78" s="55" t="str">
        <f>IFERROR(VLOOKUP(E78,'Category Info'!$C$14:$H$21,6,FALSE),"")</f>
        <v/>
      </c>
    </row>
    <row r="79" spans="1:12" x14ac:dyDescent="0.2">
      <c r="A79" s="6">
        <v>67</v>
      </c>
      <c r="B79" s="76"/>
      <c r="C79" s="76"/>
      <c r="D79" s="3"/>
      <c r="E79" s="76"/>
      <c r="F79" s="76"/>
      <c r="H79" s="5"/>
      <c r="J79" s="16"/>
      <c r="K79" s="52"/>
      <c r="L79" s="55" t="str">
        <f>IFERROR(VLOOKUP(E79,'Category Info'!$C$14:$H$21,6,FALSE),"")</f>
        <v/>
      </c>
    </row>
    <row r="80" spans="1:12" x14ac:dyDescent="0.2">
      <c r="A80" s="6">
        <v>68</v>
      </c>
      <c r="B80" s="76"/>
      <c r="C80" s="76"/>
      <c r="D80" s="3"/>
      <c r="E80" s="76"/>
      <c r="F80" s="76"/>
      <c r="H80" s="5"/>
      <c r="J80" s="16"/>
      <c r="K80" s="52"/>
      <c r="L80" s="55" t="str">
        <f>IFERROR(VLOOKUP(E80,'Category Info'!$C$14:$H$21,6,FALSE),"")</f>
        <v/>
      </c>
    </row>
    <row r="81" spans="1:12" x14ac:dyDescent="0.2">
      <c r="A81" s="6">
        <v>69</v>
      </c>
      <c r="B81" s="76"/>
      <c r="C81" s="76"/>
      <c r="D81" s="3"/>
      <c r="E81" s="76"/>
      <c r="F81" s="76"/>
      <c r="H81" s="5"/>
      <c r="J81" s="16"/>
      <c r="K81" s="52"/>
      <c r="L81" s="55" t="str">
        <f>IFERROR(VLOOKUP(E81,'Category Info'!$C$14:$H$21,6,FALSE),"")</f>
        <v/>
      </c>
    </row>
    <row r="82" spans="1:12" x14ac:dyDescent="0.2">
      <c r="A82" s="6">
        <v>70</v>
      </c>
      <c r="B82" s="76"/>
      <c r="C82" s="76"/>
      <c r="D82" s="3"/>
      <c r="E82" s="76"/>
      <c r="F82" s="76"/>
      <c r="H82" s="5"/>
      <c r="J82" s="16"/>
      <c r="K82" s="52"/>
      <c r="L82" s="55" t="str">
        <f>IFERROR(VLOOKUP(E82,'Category Info'!$C$14:$H$21,6,FALSE),"")</f>
        <v/>
      </c>
    </row>
    <row r="83" spans="1:12" x14ac:dyDescent="0.2">
      <c r="A83" s="6">
        <v>71</v>
      </c>
      <c r="B83" s="76"/>
      <c r="C83" s="76"/>
      <c r="D83" s="3"/>
      <c r="E83" s="76"/>
      <c r="F83" s="76"/>
      <c r="H83" s="5"/>
      <c r="J83" s="16"/>
      <c r="K83" s="52"/>
      <c r="L83" s="55" t="str">
        <f>IFERROR(VLOOKUP(E83,'Category Info'!$C$14:$H$21,6,FALSE),"")</f>
        <v/>
      </c>
    </row>
    <row r="84" spans="1:12" x14ac:dyDescent="0.2">
      <c r="A84" s="6">
        <v>72</v>
      </c>
      <c r="B84" s="76"/>
      <c r="C84" s="76"/>
      <c r="D84" s="3"/>
      <c r="E84" s="76"/>
      <c r="F84" s="76"/>
      <c r="H84" s="5"/>
      <c r="J84" s="16"/>
      <c r="K84" s="52"/>
      <c r="L84" s="55" t="str">
        <f>IFERROR(VLOOKUP(E84,'Category Info'!$C$14:$H$21,6,FALSE),"")</f>
        <v/>
      </c>
    </row>
    <row r="85" spans="1:12" x14ac:dyDescent="0.2">
      <c r="A85" s="6">
        <v>73</v>
      </c>
      <c r="B85" s="76"/>
      <c r="C85" s="76"/>
      <c r="D85" s="3"/>
      <c r="E85" s="76"/>
      <c r="F85" s="76"/>
      <c r="H85" s="5"/>
      <c r="J85" s="16"/>
      <c r="K85" s="52"/>
      <c r="L85" s="55" t="str">
        <f>IFERROR(VLOOKUP(E85,'Category Info'!$C$14:$H$21,6,FALSE),"")</f>
        <v/>
      </c>
    </row>
    <row r="86" spans="1:12" x14ac:dyDescent="0.2">
      <c r="A86" s="6">
        <v>74</v>
      </c>
      <c r="B86" s="76"/>
      <c r="C86" s="76"/>
      <c r="D86" s="3"/>
      <c r="E86" s="76"/>
      <c r="F86" s="76"/>
      <c r="H86" s="5"/>
      <c r="J86" s="16"/>
      <c r="K86" s="52"/>
      <c r="L86" s="55" t="str">
        <f>IFERROR(VLOOKUP(E86,'Category Info'!$C$14:$H$21,6,FALSE),"")</f>
        <v/>
      </c>
    </row>
    <row r="87" spans="1:12" x14ac:dyDescent="0.2">
      <c r="A87" s="6">
        <v>75</v>
      </c>
      <c r="B87" s="76"/>
      <c r="C87" s="76"/>
      <c r="D87" s="3"/>
      <c r="E87" s="76"/>
      <c r="F87" s="76"/>
      <c r="H87" s="5"/>
      <c r="J87" s="16"/>
      <c r="K87" s="52"/>
      <c r="L87" s="55" t="str">
        <f>IFERROR(VLOOKUP(E87,'Category Info'!$C$14:$H$21,6,FALSE),"")</f>
        <v/>
      </c>
    </row>
    <row r="88" spans="1:12" x14ac:dyDescent="0.2">
      <c r="J88" s="31"/>
      <c r="K88" s="53"/>
      <c r="L88"/>
    </row>
    <row r="89" spans="1:12" x14ac:dyDescent="0.2">
      <c r="J89" s="31"/>
      <c r="K89" s="53"/>
      <c r="L89"/>
    </row>
    <row r="90" spans="1:12" x14ac:dyDescent="0.2">
      <c r="J90" s="31"/>
      <c r="K90" s="53"/>
    </row>
  </sheetData>
  <sheetProtection password="D85F" sheet="1" objects="1" scenarios="1" selectLockedCells="1"/>
  <mergeCells count="168">
    <mergeCell ref="N3:R3"/>
    <mergeCell ref="N4:R4"/>
    <mergeCell ref="N5:R5"/>
    <mergeCell ref="N6:R6"/>
    <mergeCell ref="N7:R7"/>
    <mergeCell ref="N8:R8"/>
    <mergeCell ref="N9:R9"/>
    <mergeCell ref="N12:S12"/>
    <mergeCell ref="E85:F85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86:F86"/>
    <mergeCell ref="E87:F87"/>
    <mergeCell ref="E12:F12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B12:C12"/>
    <mergeCell ref="E13:F13"/>
    <mergeCell ref="E14:F14"/>
    <mergeCell ref="E15:F15"/>
    <mergeCell ref="E16:F16"/>
    <mergeCell ref="E17:F17"/>
    <mergeCell ref="E18:F18"/>
    <mergeCell ref="B13:C13"/>
    <mergeCell ref="B14:C14"/>
    <mergeCell ref="B15:C15"/>
    <mergeCell ref="B16:C16"/>
    <mergeCell ref="B17:C17"/>
    <mergeCell ref="B18:C18"/>
    <mergeCell ref="B85:C85"/>
    <mergeCell ref="B86:C86"/>
    <mergeCell ref="B87:C87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41:C41"/>
    <mergeCell ref="B42:C42"/>
    <mergeCell ref="B31:C31"/>
    <mergeCell ref="B32:C32"/>
    <mergeCell ref="B33:C33"/>
    <mergeCell ref="B34:C34"/>
    <mergeCell ref="B35:C35"/>
    <mergeCell ref="B36:C36"/>
    <mergeCell ref="B49:C49"/>
    <mergeCell ref="C5:F5"/>
    <mergeCell ref="C4:F4"/>
    <mergeCell ref="C3:F3"/>
    <mergeCell ref="B8:F8"/>
    <mergeCell ref="N13:W41"/>
    <mergeCell ref="B9:F9"/>
    <mergeCell ref="B10:F10"/>
    <mergeCell ref="B11:F11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37:C37"/>
    <mergeCell ref="B38:C38"/>
    <mergeCell ref="B39:C39"/>
    <mergeCell ref="B40:C40"/>
  </mergeCells>
  <conditionalFormatting sqref="B8">
    <cfRule type="expression" dxfId="5" priority="6">
      <formula>B8&lt;&gt;""</formula>
    </cfRule>
  </conditionalFormatting>
  <conditionalFormatting sqref="B9:F9">
    <cfRule type="expression" dxfId="4" priority="5">
      <formula>B9&lt;&gt;""</formula>
    </cfRule>
  </conditionalFormatting>
  <conditionalFormatting sqref="S4:U9">
    <cfRule type="cellIs" dxfId="3" priority="4" operator="equal">
      <formula>0</formula>
    </cfRule>
  </conditionalFormatting>
  <conditionalFormatting sqref="S10:U10">
    <cfRule type="cellIs" dxfId="2" priority="3" operator="greaterThan">
      <formula>$J$5</formula>
    </cfRule>
  </conditionalFormatting>
  <conditionalFormatting sqref="B10:F10">
    <cfRule type="expression" dxfId="1" priority="2">
      <formula>B10&lt;&gt;""</formula>
    </cfRule>
  </conditionalFormatting>
  <conditionalFormatting sqref="B11:F11">
    <cfRule type="expression" dxfId="0" priority="1">
      <formula>B11&lt;&gt;""</formula>
    </cfRule>
  </conditionalFormatting>
  <dataValidations count="4">
    <dataValidation type="date" operator="greaterThanOrEqual" allowBlank="1" showInputMessage="1" showErrorMessage="1" errorTitle="FIELD MUST BE A DATE" error="Please enter a valid date." sqref="C6">
      <formula1>1</formula1>
    </dataValidation>
    <dataValidation type="decimal" operator="greaterThanOrEqual" allowBlank="1" showInputMessage="1" showErrorMessage="1" errorTitle="INVALID" error="Please enter the amount of credits earned for this course." sqref="J13:K87">
      <formula1>0</formula1>
    </dataValidation>
    <dataValidation type="list" allowBlank="1" showInputMessage="1" showErrorMessage="1" errorTitle="INVALID" error="Please select a Category from the drop down list." sqref="E13:F87 N12:S12">
      <formula1>$N$4:$N$9</formula1>
    </dataValidation>
    <dataValidation type="date" allowBlank="1" showInputMessage="1" showErrorMessage="1" errorTitle="FIELD MUST BE A VALID DATE" error="Please enter a date between the Date range you specified." sqref="H13:H87">
      <formula1>$C$6</formula1>
      <formula2>$E$6</formula2>
    </dataValidation>
  </dataValidations>
  <printOptions horizontalCentered="1"/>
  <pageMargins left="0" right="0" top="0" bottom="0" header="0" footer="0"/>
  <pageSetup scale="56" fitToHeight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" error="Please select a certification type from the drop down list.">
          <x14:formula1>
            <xm:f>'Category Info'!$B$3:$B$8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zoomScale="130" zoomScaleNormal="130" zoomScalePageLayoutView="130" workbookViewId="0">
      <selection activeCell="E21" sqref="E21:G21"/>
    </sheetView>
  </sheetViews>
  <sheetFormatPr baseColWidth="10" defaultColWidth="8.83203125" defaultRowHeight="15" x14ac:dyDescent="0.2"/>
  <cols>
    <col min="1" max="1" width="1.6640625" customWidth="1"/>
    <col min="2" max="2" width="8.83203125" hidden="1" customWidth="1"/>
    <col min="3" max="3" width="32.33203125" bestFit="1" customWidth="1"/>
    <col min="4" max="4" width="20.5" bestFit="1" customWidth="1"/>
    <col min="5" max="5" width="14.1640625" bestFit="1" customWidth="1"/>
    <col min="6" max="6" width="41.1640625" customWidth="1"/>
    <col min="7" max="7" width="20" customWidth="1"/>
    <col min="8" max="8" width="37.1640625" bestFit="1" customWidth="1"/>
    <col min="11" max="11" width="45.83203125" customWidth="1"/>
  </cols>
  <sheetData>
    <row r="2" spans="2:11" ht="31.5" customHeight="1" x14ac:dyDescent="0.2">
      <c r="C2" s="10" t="s">
        <v>9</v>
      </c>
      <c r="D2" s="11" t="s">
        <v>25</v>
      </c>
      <c r="E2" s="11" t="s">
        <v>26</v>
      </c>
      <c r="F2" s="10" t="s">
        <v>10</v>
      </c>
      <c r="H2" s="69"/>
      <c r="I2" s="69"/>
      <c r="J2" s="69"/>
      <c r="K2" s="69"/>
    </row>
    <row r="3" spans="2:11" ht="31.5" customHeight="1" x14ac:dyDescent="0.2">
      <c r="B3" s="19" t="str">
        <f>C3</f>
        <v>Zachman Certified Enterprise Architect (Level 1)</v>
      </c>
      <c r="C3" s="15" t="s">
        <v>11</v>
      </c>
      <c r="D3" s="14">
        <v>15</v>
      </c>
      <c r="E3" s="14">
        <v>5</v>
      </c>
      <c r="F3" s="12" t="s">
        <v>12</v>
      </c>
      <c r="H3" s="70"/>
      <c r="I3" s="71"/>
      <c r="J3" s="71"/>
      <c r="K3" s="72"/>
    </row>
    <row r="4" spans="2:11" ht="15.75" customHeight="1" x14ac:dyDescent="0.2">
      <c r="B4" s="19" t="str">
        <f>C4</f>
        <v>Zachman Certified Enterprise Architect (Level 2)</v>
      </c>
      <c r="C4" s="114" t="s">
        <v>13</v>
      </c>
      <c r="D4" s="116">
        <v>30</v>
      </c>
      <c r="E4" s="116">
        <v>10</v>
      </c>
      <c r="F4" s="12" t="s">
        <v>14</v>
      </c>
      <c r="H4" s="95"/>
      <c r="I4" s="96"/>
      <c r="J4" s="96"/>
      <c r="K4" s="72"/>
    </row>
    <row r="5" spans="2:11" ht="16" x14ac:dyDescent="0.2">
      <c r="B5" s="19" t="str">
        <f>C6</f>
        <v>Zachman Certified Enterprise Architect (Level 3)</v>
      </c>
      <c r="C5" s="119"/>
      <c r="D5" s="117"/>
      <c r="E5" s="117"/>
      <c r="F5" s="13" t="s">
        <v>27</v>
      </c>
      <c r="H5" s="95"/>
      <c r="I5" s="96"/>
      <c r="J5" s="96"/>
      <c r="K5" s="73"/>
    </row>
    <row r="6" spans="2:11" ht="15.75" customHeight="1" x14ac:dyDescent="0.2">
      <c r="B6" s="19" t="str">
        <f>C9</f>
        <v>FEAC Certified Enterprise Architect (CEA)</v>
      </c>
      <c r="C6" s="120" t="s">
        <v>15</v>
      </c>
      <c r="D6" s="116">
        <v>45</v>
      </c>
      <c r="E6" s="116">
        <v>15</v>
      </c>
      <c r="F6" s="12" t="s">
        <v>16</v>
      </c>
      <c r="H6" s="97"/>
      <c r="I6" s="96"/>
      <c r="J6" s="96"/>
      <c r="K6" s="72"/>
    </row>
    <row r="7" spans="2:11" ht="16" x14ac:dyDescent="0.2">
      <c r="B7" s="19" t="str">
        <f>C11</f>
        <v>FEAC Associate Certified Enterprise Architect (ACEA)</v>
      </c>
      <c r="C7" s="121"/>
      <c r="D7" s="118"/>
      <c r="E7" s="118"/>
      <c r="F7" s="12" t="s">
        <v>17</v>
      </c>
      <c r="H7" s="97"/>
      <c r="I7" s="96"/>
      <c r="J7" s="96"/>
      <c r="K7" s="72"/>
    </row>
    <row r="8" spans="2:11" ht="16" x14ac:dyDescent="0.2">
      <c r="B8" s="19" t="s">
        <v>28</v>
      </c>
      <c r="C8" s="122"/>
      <c r="D8" s="117"/>
      <c r="E8" s="117"/>
      <c r="F8" s="12" t="s">
        <v>18</v>
      </c>
      <c r="H8" s="97"/>
      <c r="I8" s="96"/>
      <c r="J8" s="96"/>
      <c r="K8" s="72"/>
    </row>
    <row r="9" spans="2:11" ht="15.75" customHeight="1" x14ac:dyDescent="0.2">
      <c r="C9" s="114" t="s">
        <v>19</v>
      </c>
      <c r="D9" s="116">
        <v>60</v>
      </c>
      <c r="E9" s="116">
        <v>20</v>
      </c>
      <c r="F9" s="12" t="s">
        <v>61</v>
      </c>
      <c r="H9" s="95"/>
      <c r="I9" s="96"/>
      <c r="J9" s="96"/>
      <c r="K9" s="72"/>
    </row>
    <row r="10" spans="2:11" ht="16" x14ac:dyDescent="0.2">
      <c r="C10" s="115"/>
      <c r="D10" s="118"/>
      <c r="E10" s="118"/>
      <c r="F10" s="67" t="s">
        <v>62</v>
      </c>
      <c r="H10" s="95"/>
      <c r="I10" s="96"/>
      <c r="J10" s="96"/>
      <c r="K10" s="72"/>
    </row>
    <row r="11" spans="2:11" ht="16" customHeight="1" x14ac:dyDescent="0.2">
      <c r="C11" s="99" t="s">
        <v>63</v>
      </c>
      <c r="D11" s="112">
        <v>30</v>
      </c>
      <c r="E11" s="112">
        <v>10</v>
      </c>
      <c r="F11" s="68" t="s">
        <v>56</v>
      </c>
      <c r="H11" s="18"/>
      <c r="I11" s="74"/>
      <c r="J11" s="74"/>
      <c r="K11" s="72"/>
    </row>
    <row r="12" spans="2:11" ht="19" customHeight="1" x14ac:dyDescent="0.2">
      <c r="C12" s="111"/>
      <c r="D12" s="113"/>
      <c r="E12" s="113"/>
      <c r="F12" s="68" t="s">
        <v>27</v>
      </c>
    </row>
    <row r="14" spans="2:11" ht="71.25" customHeight="1" x14ac:dyDescent="0.2">
      <c r="C14" s="108" t="s">
        <v>40</v>
      </c>
      <c r="D14" s="109"/>
      <c r="E14" s="106" t="s">
        <v>50</v>
      </c>
      <c r="F14" s="107"/>
      <c r="G14" s="107"/>
      <c r="H14" s="44" t="s">
        <v>53</v>
      </c>
    </row>
    <row r="15" spans="2:11" ht="93.75" customHeight="1" x14ac:dyDescent="0.2">
      <c r="C15" s="110" t="s">
        <v>20</v>
      </c>
      <c r="D15" s="109"/>
      <c r="E15" s="106" t="s">
        <v>57</v>
      </c>
      <c r="F15" s="107"/>
      <c r="G15" s="107"/>
      <c r="H15" s="44" t="s">
        <v>58</v>
      </c>
    </row>
    <row r="16" spans="2:11" ht="93" customHeight="1" x14ac:dyDescent="0.2">
      <c r="C16" s="104" t="s">
        <v>21</v>
      </c>
      <c r="D16" s="105"/>
      <c r="E16" s="100" t="s">
        <v>59</v>
      </c>
      <c r="F16" s="101"/>
      <c r="G16" s="103"/>
      <c r="H16" s="44" t="s">
        <v>60</v>
      </c>
    </row>
    <row r="17" spans="3:8" ht="27" customHeight="1" x14ac:dyDescent="0.2">
      <c r="C17" s="17"/>
      <c r="D17" s="17"/>
      <c r="E17" s="18"/>
      <c r="F17" s="18"/>
      <c r="G17" s="18"/>
    </row>
    <row r="18" spans="3:8" ht="66" customHeight="1" x14ac:dyDescent="0.2">
      <c r="C18" s="102" t="s">
        <v>22</v>
      </c>
      <c r="D18" s="102"/>
      <c r="E18" s="100" t="s">
        <v>51</v>
      </c>
      <c r="F18" s="101"/>
      <c r="G18" s="101"/>
      <c r="H18" s="54" t="s">
        <v>54</v>
      </c>
    </row>
    <row r="19" spans="3:8" ht="106.5" customHeight="1" x14ac:dyDescent="0.2">
      <c r="C19" s="102" t="s">
        <v>23</v>
      </c>
      <c r="D19" s="102"/>
      <c r="E19" s="100" t="s">
        <v>52</v>
      </c>
      <c r="F19" s="101"/>
      <c r="G19" s="101"/>
      <c r="H19" s="54" t="s">
        <v>43</v>
      </c>
    </row>
    <row r="20" spans="3:8" ht="22.5" customHeight="1" x14ac:dyDescent="0.2">
      <c r="C20" s="20"/>
      <c r="D20" s="20"/>
      <c r="E20" s="20"/>
      <c r="F20" s="18"/>
      <c r="G20" s="18"/>
    </row>
    <row r="21" spans="3:8" ht="39.75" customHeight="1" x14ac:dyDescent="0.2">
      <c r="C21" s="102" t="s">
        <v>24</v>
      </c>
      <c r="D21" s="102"/>
      <c r="E21" s="98" t="s">
        <v>41</v>
      </c>
      <c r="F21" s="99"/>
      <c r="G21" s="99"/>
      <c r="H21" s="54" t="s">
        <v>55</v>
      </c>
    </row>
  </sheetData>
  <mergeCells count="33">
    <mergeCell ref="C11:C12"/>
    <mergeCell ref="D11:D12"/>
    <mergeCell ref="E11:E12"/>
    <mergeCell ref="C9:C10"/>
    <mergeCell ref="E4:E5"/>
    <mergeCell ref="E6:E8"/>
    <mergeCell ref="E9:E10"/>
    <mergeCell ref="D4:D5"/>
    <mergeCell ref="D6:D8"/>
    <mergeCell ref="D9:D10"/>
    <mergeCell ref="C4:C5"/>
    <mergeCell ref="C6:C8"/>
    <mergeCell ref="E16:G16"/>
    <mergeCell ref="C16:D16"/>
    <mergeCell ref="C18:D18"/>
    <mergeCell ref="E14:G14"/>
    <mergeCell ref="E15:G15"/>
    <mergeCell ref="C14:D14"/>
    <mergeCell ref="C15:D15"/>
    <mergeCell ref="E21:G21"/>
    <mergeCell ref="E19:G19"/>
    <mergeCell ref="C19:D19"/>
    <mergeCell ref="C21:D21"/>
    <mergeCell ref="E18:G18"/>
    <mergeCell ref="H9:H10"/>
    <mergeCell ref="I9:I10"/>
    <mergeCell ref="J9:J10"/>
    <mergeCell ref="H4:H5"/>
    <mergeCell ref="I4:I5"/>
    <mergeCell ref="J4:J5"/>
    <mergeCell ref="H6:H8"/>
    <mergeCell ref="I6:I8"/>
    <mergeCell ref="J6:J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Form</vt:lpstr>
      <vt:lpstr>Category Info</vt:lpstr>
    </vt:vector>
  </TitlesOfParts>
  <Company>Swift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 Transportation Corporation</dc:creator>
  <cp:lastModifiedBy>Natural Selection Web Design LLC</cp:lastModifiedBy>
  <cp:lastPrinted>2017-04-27T00:54:49Z</cp:lastPrinted>
  <dcterms:created xsi:type="dcterms:W3CDTF">2017-04-24T13:37:22Z</dcterms:created>
  <dcterms:modified xsi:type="dcterms:W3CDTF">2017-05-08T16:52:14Z</dcterms:modified>
</cp:coreProperties>
</file>